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5\23.06.25\Чистовики виконкому від 23.06.2025\436 лікарня штатка\"/>
    </mc:Choice>
  </mc:AlternateContent>
  <bookViews>
    <workbookView xWindow="-120" yWindow="-120" windowWidth="19440" windowHeight="15000" firstSheet="1" activeTab="2"/>
  </bookViews>
  <sheets>
    <sheet name="Лист2" sheetId="16" state="hidden" r:id="rId1"/>
    <sheet name="Розряди" sheetId="26" r:id="rId2"/>
    <sheet name="ШТАТИ" sheetId="23" r:id="rId3"/>
    <sheet name="Штати не трогать" sheetId="19" state="hidden" r:id="rId4"/>
    <sheet name="Лист1 (4)" sheetId="20" state="hidden" r:id="rId5"/>
    <sheet name="Лист3 (3)" sheetId="17" state="hidden" r:id="rId6"/>
    <sheet name="Диаграмма1" sheetId="18" state="hidden" r:id="rId7"/>
    <sheet name="Лист1" sheetId="1" state="hidden" r:id="rId8"/>
    <sheet name="Лист3 (2)" sheetId="7" state="hidden" r:id="rId9"/>
    <sheet name="Лист1 (3)" sheetId="8" state="hidden" r:id="rId10"/>
    <sheet name="Лист4" sheetId="28" r:id="rId11"/>
    <sheet name="Лист3" sheetId="30" r:id="rId12"/>
  </sheets>
  <definedNames>
    <definedName name="_xlnm._FilterDatabase" localSheetId="1" hidden="1">Розряди!#REF!</definedName>
    <definedName name="_xlnm._FilterDatabase" localSheetId="2" hidden="1">ШТАТИ!#REF!</definedName>
    <definedName name="_xlnm.Print_Titles" localSheetId="9">'Лист1 (3)'!$A:$A</definedName>
    <definedName name="_xlnm.Print_Area" localSheetId="2">ШТАТИ!$A$1:$S$487</definedName>
  </definedNames>
  <calcPr calcId="162913" fullPrecision="0"/>
</workbook>
</file>

<file path=xl/calcChain.xml><?xml version="1.0" encoding="utf-8"?>
<calcChain xmlns="http://schemas.openxmlformats.org/spreadsheetml/2006/main">
  <c r="S419" i="23" l="1"/>
  <c r="G419" i="23"/>
  <c r="G420" i="23"/>
  <c r="AK413" i="23"/>
  <c r="AJ413" i="23"/>
  <c r="AI413" i="23"/>
  <c r="AH413" i="23"/>
  <c r="AF413" i="23"/>
  <c r="AE413" i="23"/>
  <c r="AD413" i="23"/>
  <c r="N413" i="23"/>
  <c r="R413" i="23" l="1"/>
  <c r="S413" i="23" s="1"/>
  <c r="AG413" i="23" s="1"/>
  <c r="G338" i="23" l="1"/>
  <c r="N274" i="23"/>
  <c r="R274" i="23" l="1"/>
  <c r="S274" i="23" l="1"/>
  <c r="G339" i="23" l="1"/>
  <c r="N325" i="23"/>
  <c r="R325" i="23" l="1"/>
  <c r="S325" i="23" s="1"/>
  <c r="N247" i="23"/>
  <c r="R247" i="23" l="1"/>
  <c r="S247" i="23"/>
  <c r="G383" i="23"/>
  <c r="G379" i="23"/>
  <c r="G388" i="23" l="1"/>
  <c r="G387" i="23" s="1"/>
  <c r="AK386" i="23"/>
  <c r="AJ386" i="23"/>
  <c r="AI386" i="23"/>
  <c r="AQ386" i="23" s="1"/>
  <c r="AH386" i="23"/>
  <c r="AP386" i="23" s="1"/>
  <c r="AG386" i="23"/>
  <c r="AF386" i="23"/>
  <c r="AD386" i="23"/>
  <c r="R386" i="23"/>
  <c r="M386" i="23"/>
  <c r="N386" i="23" s="1"/>
  <c r="S386" i="23" s="1"/>
  <c r="AE386" i="23" s="1"/>
  <c r="AK385" i="23"/>
  <c r="AJ385" i="23"/>
  <c r="AI385" i="23"/>
  <c r="AH385" i="23"/>
  <c r="AG385" i="23"/>
  <c r="AF385" i="23"/>
  <c r="AD385" i="23"/>
  <c r="L385" i="23"/>
  <c r="N385" i="23" s="1"/>
  <c r="R385" i="23" l="1"/>
  <c r="AB385" i="23" s="1"/>
  <c r="G400" i="23"/>
  <c r="AJ395" i="23"/>
  <c r="AI395" i="23"/>
  <c r="AH395" i="23"/>
  <c r="AG395" i="23"/>
  <c r="AF395" i="23"/>
  <c r="AE395" i="23"/>
  <c r="AD395" i="23"/>
  <c r="N395" i="23"/>
  <c r="S395" i="23" s="1"/>
  <c r="AK395" i="23" s="1"/>
  <c r="S385" i="23" l="1"/>
  <c r="N437" i="23"/>
  <c r="S437" i="23"/>
  <c r="G458" i="23"/>
  <c r="G399" i="23"/>
  <c r="AK393" i="23"/>
  <c r="AJ393" i="23"/>
  <c r="AI393" i="23"/>
  <c r="AH393" i="23"/>
  <c r="AF393" i="23"/>
  <c r="AE393" i="23"/>
  <c r="AD393" i="23"/>
  <c r="I393" i="23"/>
  <c r="N393" i="23" s="1"/>
  <c r="G398" i="23"/>
  <c r="AK394" i="23"/>
  <c r="AJ394" i="23"/>
  <c r="AI394" i="23"/>
  <c r="AH394" i="23"/>
  <c r="AF394" i="23"/>
  <c r="AE394" i="23"/>
  <c r="AD394" i="23"/>
  <c r="N394" i="23"/>
  <c r="N392" i="23"/>
  <c r="R400" i="23"/>
  <c r="O400" i="23"/>
  <c r="O398" i="23"/>
  <c r="O397" i="23"/>
  <c r="G397" i="23"/>
  <c r="N396" i="23"/>
  <c r="S396" i="23" s="1"/>
  <c r="S400" i="23" s="1"/>
  <c r="N391" i="23"/>
  <c r="N365" i="23"/>
  <c r="S365" i="23" s="1"/>
  <c r="G159" i="23"/>
  <c r="G161" i="23"/>
  <c r="N156" i="23"/>
  <c r="AE385" i="23" l="1"/>
  <c r="S388" i="23"/>
  <c r="S387" i="23" s="1"/>
  <c r="S393" i="23"/>
  <c r="AG393" i="23" s="1"/>
  <c r="S394" i="23"/>
  <c r="S392" i="23"/>
  <c r="S391" i="23"/>
  <c r="S398" i="23" s="1"/>
  <c r="R156" i="23"/>
  <c r="S156" i="23" s="1"/>
  <c r="G207" i="23"/>
  <c r="G209" i="23"/>
  <c r="AG394" i="23" l="1"/>
  <c r="S399" i="23"/>
  <c r="S397" i="23"/>
  <c r="G380" i="23"/>
  <c r="G123" i="23" l="1"/>
  <c r="J103" i="23"/>
  <c r="N103" i="23" s="1"/>
  <c r="R103" i="23" l="1"/>
  <c r="S103" i="23" s="1"/>
  <c r="G184" i="23"/>
  <c r="N167" i="23"/>
  <c r="R167" i="23" l="1"/>
  <c r="S167" i="23" s="1"/>
  <c r="AK255" i="23"/>
  <c r="AJ255" i="23"/>
  <c r="AI255" i="23"/>
  <c r="AH255" i="23"/>
  <c r="AG255" i="23"/>
  <c r="AF255" i="23"/>
  <c r="AD255" i="23"/>
  <c r="N255" i="23"/>
  <c r="R255" i="23" s="1"/>
  <c r="AB255" i="23" s="1"/>
  <c r="S255" i="23" l="1"/>
  <c r="AE255" i="23" s="1"/>
  <c r="N373" i="23"/>
  <c r="R373" i="23" l="1"/>
  <c r="S373" i="23" s="1"/>
  <c r="G382" i="23"/>
  <c r="G381" i="23"/>
  <c r="G125" i="23" l="1"/>
  <c r="G124" i="23"/>
  <c r="AK116" i="23"/>
  <c r="AJ116" i="23"/>
  <c r="AI116" i="23"/>
  <c r="AH116" i="23"/>
  <c r="AG116" i="23"/>
  <c r="AF116" i="23"/>
  <c r="AE116" i="23"/>
  <c r="AD116" i="23"/>
  <c r="N116" i="23"/>
  <c r="S116" i="23" s="1"/>
  <c r="AK115" i="23"/>
  <c r="AJ115" i="23"/>
  <c r="AH115" i="23"/>
  <c r="AG115" i="23"/>
  <c r="AF115" i="23"/>
  <c r="AE115" i="23"/>
  <c r="AD115" i="23"/>
  <c r="N115" i="23"/>
  <c r="S115" i="23" s="1"/>
  <c r="N113" i="23"/>
  <c r="AK111" i="23"/>
  <c r="AJ111" i="23"/>
  <c r="AI111" i="23"/>
  <c r="AH111" i="23"/>
  <c r="AF111" i="23"/>
  <c r="AE111" i="23"/>
  <c r="AD111" i="23"/>
  <c r="N111" i="23"/>
  <c r="N114" i="23"/>
  <c r="N112" i="23"/>
  <c r="AK110" i="23"/>
  <c r="AJ110" i="23"/>
  <c r="AI110" i="23"/>
  <c r="AH110" i="23"/>
  <c r="AF110" i="23"/>
  <c r="AE110" i="23"/>
  <c r="AD110" i="23"/>
  <c r="N110" i="23"/>
  <c r="AB320" i="23"/>
  <c r="N320" i="23"/>
  <c r="R320" i="23" s="1"/>
  <c r="AK278" i="23"/>
  <c r="AJ278" i="23"/>
  <c r="AI278" i="23"/>
  <c r="AQ278" i="23" s="1"/>
  <c r="AH278" i="23"/>
  <c r="AP278" i="23" s="1"/>
  <c r="AG278" i="23"/>
  <c r="AF278" i="23"/>
  <c r="AD278" i="23"/>
  <c r="M278" i="23"/>
  <c r="N278" i="23" s="1"/>
  <c r="M277" i="23"/>
  <c r="M276" i="23"/>
  <c r="AI115" i="23" l="1"/>
  <c r="R113" i="23"/>
  <c r="P113" i="23"/>
  <c r="R111" i="23"/>
  <c r="P111" i="23"/>
  <c r="S111" i="23" s="1"/>
  <c r="AG111" i="23" s="1"/>
  <c r="R110" i="23"/>
  <c r="R112" i="23"/>
  <c r="R114" i="23"/>
  <c r="P110" i="23"/>
  <c r="S110" i="23" s="1"/>
  <c r="AG110" i="23" s="1"/>
  <c r="P112" i="23"/>
  <c r="P114" i="23"/>
  <c r="S114" i="23" s="1"/>
  <c r="S320" i="23"/>
  <c r="R278" i="23"/>
  <c r="S278" i="23" s="1"/>
  <c r="AE278" i="23" s="1"/>
  <c r="N197" i="23"/>
  <c r="R197" i="23" s="1"/>
  <c r="R200" i="23"/>
  <c r="N196" i="23"/>
  <c r="R196" i="23" s="1"/>
  <c r="S113" i="23" l="1"/>
  <c r="S112" i="23"/>
  <c r="S197" i="23"/>
  <c r="S196" i="23"/>
  <c r="N108" i="23"/>
  <c r="N107" i="23"/>
  <c r="N52" i="23"/>
  <c r="N47" i="23"/>
  <c r="R108" i="23" l="1"/>
  <c r="S108" i="23" s="1"/>
  <c r="I361" i="23"/>
  <c r="N361" i="23" s="1"/>
  <c r="S361" i="23" s="1"/>
  <c r="I371" i="23"/>
  <c r="N363" i="23" l="1"/>
  <c r="S363" i="23" s="1"/>
  <c r="N364" i="23"/>
  <c r="S364" i="23" s="1"/>
  <c r="N367" i="23"/>
  <c r="S367" i="23" s="1"/>
  <c r="N369" i="23"/>
  <c r="S369" i="23" s="1"/>
  <c r="N370" i="23"/>
  <c r="S370" i="23" s="1"/>
  <c r="N376" i="23"/>
  <c r="S376" i="23" s="1"/>
  <c r="N303" i="23" l="1"/>
  <c r="R303" i="23" l="1"/>
  <c r="AB303" i="23" s="1"/>
  <c r="S303" i="23" l="1"/>
  <c r="AJ377" i="23" l="1"/>
  <c r="AI377" i="23"/>
  <c r="AH377" i="23"/>
  <c r="AG377" i="23"/>
  <c r="AF377" i="23"/>
  <c r="AE377" i="23"/>
  <c r="AD377" i="23"/>
  <c r="N377" i="23"/>
  <c r="S377" i="23" s="1"/>
  <c r="N368" i="23"/>
  <c r="S368" i="23" s="1"/>
  <c r="G341" i="23"/>
  <c r="AK323" i="23"/>
  <c r="AJ323" i="23"/>
  <c r="AI323" i="23"/>
  <c r="AH323" i="23"/>
  <c r="AF323" i="23"/>
  <c r="AE323" i="23"/>
  <c r="AD323" i="23"/>
  <c r="N323" i="23"/>
  <c r="R323" i="23" s="1"/>
  <c r="AB323" i="23" s="1"/>
  <c r="AK322" i="23"/>
  <c r="AJ322" i="23"/>
  <c r="AI322" i="23"/>
  <c r="AH322" i="23"/>
  <c r="AF322" i="23"/>
  <c r="AE322" i="23"/>
  <c r="AD322" i="23"/>
  <c r="N322" i="23"/>
  <c r="R322" i="23" s="1"/>
  <c r="AB322" i="23" s="1"/>
  <c r="AK281" i="23"/>
  <c r="AJ281" i="23"/>
  <c r="AI281" i="23"/>
  <c r="AH281" i="23"/>
  <c r="AG281" i="23"/>
  <c r="AF281" i="23"/>
  <c r="AD281" i="23"/>
  <c r="J281" i="23"/>
  <c r="N281" i="23" s="1"/>
  <c r="R281" i="23" s="1"/>
  <c r="AB281" i="23" s="1"/>
  <c r="AK280" i="23"/>
  <c r="AJ280" i="23"/>
  <c r="AI280" i="23"/>
  <c r="AH280" i="23"/>
  <c r="AG280" i="23"/>
  <c r="AF280" i="23"/>
  <c r="AD280" i="23"/>
  <c r="N280" i="23"/>
  <c r="AK377" i="23" l="1"/>
  <c r="S383" i="23"/>
  <c r="S323" i="23"/>
  <c r="AG323" i="23" s="1"/>
  <c r="S322" i="23"/>
  <c r="AG322" i="23" s="1"/>
  <c r="R280" i="23"/>
  <c r="AB280" i="23" s="1"/>
  <c r="S281" i="23"/>
  <c r="AE281" i="23" s="1"/>
  <c r="G237" i="23"/>
  <c r="G240" i="23"/>
  <c r="S280" i="23" l="1"/>
  <c r="AE280" i="23" s="1"/>
  <c r="J102" i="23"/>
  <c r="AK262" i="23" l="1"/>
  <c r="AJ262" i="23"/>
  <c r="AI262" i="23"/>
  <c r="AH262" i="23"/>
  <c r="AG262" i="23"/>
  <c r="AF262" i="23"/>
  <c r="AD262" i="23"/>
  <c r="N262" i="23"/>
  <c r="AB262" i="23" l="1"/>
  <c r="S11" i="28"/>
  <c r="S9" i="28"/>
  <c r="S16" i="28" s="1"/>
  <c r="S10" i="28"/>
  <c r="S8" i="28"/>
  <c r="S7" i="28"/>
  <c r="S6" i="28"/>
  <c r="S5" i="28"/>
  <c r="S4" i="28"/>
  <c r="G17" i="28"/>
  <c r="G16" i="28"/>
  <c r="G15" i="28"/>
  <c r="G14" i="28"/>
  <c r="N10" i="28"/>
  <c r="R8" i="28"/>
  <c r="N7" i="28"/>
  <c r="R7" i="28" s="1"/>
  <c r="N6" i="28"/>
  <c r="R6" i="28" s="1"/>
  <c r="N5" i="28"/>
  <c r="I4" i="28"/>
  <c r="N4" i="28" s="1"/>
  <c r="R4" i="28" s="1"/>
  <c r="S14" i="28"/>
  <c r="R3" i="28"/>
  <c r="S262" i="23" l="1"/>
  <c r="AE262" i="23" s="1"/>
  <c r="G13" i="28"/>
  <c r="S17" i="28"/>
  <c r="R5" i="28"/>
  <c r="N285" i="23"/>
  <c r="R285" i="23" s="1"/>
  <c r="S15" i="28" l="1"/>
  <c r="S13" i="28" s="1"/>
  <c r="S285" i="23"/>
  <c r="N334" i="23"/>
  <c r="S334" i="23" s="1"/>
  <c r="N324" i="23"/>
  <c r="N287" i="23"/>
  <c r="S287" i="23" s="1"/>
  <c r="N286" i="23"/>
  <c r="R286" i="23" s="1"/>
  <c r="N284" i="23"/>
  <c r="R284" i="23" s="1"/>
  <c r="N283" i="23"/>
  <c r="N282" i="23"/>
  <c r="R282" i="23" s="1"/>
  <c r="S284" i="23" l="1"/>
  <c r="R324" i="23"/>
  <c r="S324" i="23" s="1"/>
  <c r="S282" i="23"/>
  <c r="S286" i="23"/>
  <c r="R283" i="23"/>
  <c r="S283" i="23" s="1"/>
  <c r="G143" i="23" l="1"/>
  <c r="R228" i="23"/>
  <c r="R229" i="23"/>
  <c r="J192" i="23"/>
  <c r="J191" i="23"/>
  <c r="S205" i="23"/>
  <c r="J104" i="23"/>
  <c r="J101" i="23"/>
  <c r="R52" i="23"/>
  <c r="N51" i="23"/>
  <c r="R51" i="23" s="1"/>
  <c r="O78" i="23"/>
  <c r="N54" i="23"/>
  <c r="S200" i="23"/>
  <c r="R195" i="23"/>
  <c r="S195" i="23" s="1"/>
  <c r="N177" i="23"/>
  <c r="R177" i="23" s="1"/>
  <c r="S177" i="23" s="1"/>
  <c r="I131" i="23"/>
  <c r="L131" i="23" s="1"/>
  <c r="I130" i="23"/>
  <c r="I129" i="23"/>
  <c r="L129" i="23" s="1"/>
  <c r="R107" i="23"/>
  <c r="S107" i="23" s="1"/>
  <c r="R47" i="23"/>
  <c r="S47" i="23" s="1"/>
  <c r="N439" i="23" l="1"/>
  <c r="S439" i="23" s="1"/>
  <c r="G418" i="23" l="1"/>
  <c r="X272" i="23" l="1"/>
  <c r="G238" i="23"/>
  <c r="G231" i="23"/>
  <c r="G239" i="23" s="1"/>
  <c r="N416" i="23"/>
  <c r="S416" i="23" s="1"/>
  <c r="L65" i="23"/>
  <c r="N65" i="23" s="1"/>
  <c r="S65" i="23" s="1"/>
  <c r="L318" i="23"/>
  <c r="N318" i="23" s="1"/>
  <c r="L279" i="23"/>
  <c r="N279" i="23" s="1"/>
  <c r="G142" i="23"/>
  <c r="L132" i="23"/>
  <c r="N132" i="23" s="1"/>
  <c r="S132" i="23" s="1"/>
  <c r="N18" i="23"/>
  <c r="N17" i="23"/>
  <c r="N16" i="23"/>
  <c r="L63" i="23"/>
  <c r="L64" i="23"/>
  <c r="N64" i="23" s="1"/>
  <c r="R64" i="23" s="1"/>
  <c r="L66" i="23"/>
  <c r="N66" i="23" s="1"/>
  <c r="R66" i="23" s="1"/>
  <c r="I63" i="23"/>
  <c r="L141" i="23"/>
  <c r="N141" i="23" s="1"/>
  <c r="S141" i="23" s="1"/>
  <c r="AK141" i="23" s="1"/>
  <c r="L139" i="23"/>
  <c r="N139" i="23" s="1"/>
  <c r="R139" i="23" s="1"/>
  <c r="L140" i="23"/>
  <c r="N140" i="23" s="1"/>
  <c r="L138" i="23"/>
  <c r="N138" i="23" s="1"/>
  <c r="R138" i="23" s="1"/>
  <c r="L137" i="23"/>
  <c r="N137" i="23" s="1"/>
  <c r="R137" i="23" s="1"/>
  <c r="I189" i="23"/>
  <c r="N117" i="23"/>
  <c r="S117" i="23" s="1"/>
  <c r="G144" i="23"/>
  <c r="I128" i="23"/>
  <c r="J128" i="23" s="1"/>
  <c r="N129" i="23"/>
  <c r="L130" i="23"/>
  <c r="N130" i="23" s="1"/>
  <c r="N131" i="23"/>
  <c r="I133" i="23"/>
  <c r="L133" i="23" s="1"/>
  <c r="N133" i="23" s="1"/>
  <c r="L134" i="23"/>
  <c r="N134" i="23" s="1"/>
  <c r="R134" i="23" s="1"/>
  <c r="L135" i="23"/>
  <c r="N135" i="23" s="1"/>
  <c r="R135" i="23" s="1"/>
  <c r="L136" i="23"/>
  <c r="N136" i="23" s="1"/>
  <c r="R136" i="23" s="1"/>
  <c r="S140" i="23"/>
  <c r="AI140" i="23" s="1"/>
  <c r="AI128" i="23"/>
  <c r="AI133" i="23"/>
  <c r="AI141" i="23"/>
  <c r="AK128" i="23"/>
  <c r="AK133" i="23"/>
  <c r="AK140" i="23"/>
  <c r="I225" i="23"/>
  <c r="L225" i="23" s="1"/>
  <c r="N225" i="23" s="1"/>
  <c r="R225" i="23" s="1"/>
  <c r="L227" i="23"/>
  <c r="N227" i="23" s="1"/>
  <c r="I230" i="23"/>
  <c r="L230" i="23" s="1"/>
  <c r="N230" i="23" s="1"/>
  <c r="R230" i="23" s="1"/>
  <c r="L232" i="23"/>
  <c r="N232" i="23" s="1"/>
  <c r="L233" i="23"/>
  <c r="N233" i="23" s="1"/>
  <c r="R233" i="23" s="1"/>
  <c r="L234" i="23"/>
  <c r="N234" i="23" s="1"/>
  <c r="S234" i="23" s="1"/>
  <c r="L235" i="23"/>
  <c r="N235" i="23" s="1"/>
  <c r="S235" i="23" s="1"/>
  <c r="L236" i="23"/>
  <c r="N236" i="23" s="1"/>
  <c r="S236" i="23" s="1"/>
  <c r="AK236" i="23" s="1"/>
  <c r="L226" i="23"/>
  <c r="N226" i="23" s="1"/>
  <c r="AK226" i="23"/>
  <c r="AJ226" i="23"/>
  <c r="AI226" i="23"/>
  <c r="AH226" i="23"/>
  <c r="AG226" i="23"/>
  <c r="AF226" i="23"/>
  <c r="AD226" i="23"/>
  <c r="I151" i="23"/>
  <c r="J150" i="23"/>
  <c r="N150" i="23" s="1"/>
  <c r="R150" i="23" s="1"/>
  <c r="I148" i="23"/>
  <c r="J148" i="23" s="1"/>
  <c r="I105" i="23"/>
  <c r="N105" i="23" s="1"/>
  <c r="R105" i="23" s="1"/>
  <c r="S105" i="23" s="1"/>
  <c r="AG105" i="23" s="1"/>
  <c r="N102" i="23"/>
  <c r="I100" i="23"/>
  <c r="J100" i="23" s="1"/>
  <c r="I85" i="23"/>
  <c r="L85" i="23" s="1"/>
  <c r="N428" i="23"/>
  <c r="S428" i="23" s="1"/>
  <c r="N422" i="23"/>
  <c r="R422" i="23" s="1"/>
  <c r="N414" i="23"/>
  <c r="I412" i="23"/>
  <c r="N412" i="23" s="1"/>
  <c r="L403" i="23"/>
  <c r="N403" i="23" s="1"/>
  <c r="R403" i="23" s="1"/>
  <c r="AH128" i="23"/>
  <c r="AH133" i="23"/>
  <c r="AH140" i="23"/>
  <c r="AH141" i="23"/>
  <c r="G426" i="23"/>
  <c r="G408" i="23"/>
  <c r="G357" i="23"/>
  <c r="G340" i="23"/>
  <c r="G337" i="23" s="1"/>
  <c r="AH213" i="23"/>
  <c r="AH216" i="23"/>
  <c r="AH217" i="23"/>
  <c r="AH218" i="23"/>
  <c r="AH219" i="23"/>
  <c r="AH189" i="23"/>
  <c r="AH190" i="23"/>
  <c r="AH193" i="23"/>
  <c r="AH204" i="23"/>
  <c r="AH205" i="23"/>
  <c r="AH206" i="23"/>
  <c r="G186" i="23"/>
  <c r="G162" i="23"/>
  <c r="AH100" i="23"/>
  <c r="AH101" i="23"/>
  <c r="AH102" i="23"/>
  <c r="AH105" i="23"/>
  <c r="AH106" i="23"/>
  <c r="AH109" i="23"/>
  <c r="AH117" i="23"/>
  <c r="AH118" i="23"/>
  <c r="AH119" i="23"/>
  <c r="AH120" i="23"/>
  <c r="AH121" i="23"/>
  <c r="G98" i="23"/>
  <c r="G82" i="23"/>
  <c r="G60" i="23"/>
  <c r="AJ225" i="23"/>
  <c r="AJ227" i="23"/>
  <c r="AJ230" i="23"/>
  <c r="AJ231" i="23"/>
  <c r="AJ232" i="23"/>
  <c r="AJ233" i="23"/>
  <c r="AJ234" i="23"/>
  <c r="AJ235" i="23"/>
  <c r="AJ236" i="23"/>
  <c r="AJ128" i="23"/>
  <c r="AJ133" i="23"/>
  <c r="AJ140" i="23"/>
  <c r="AJ141" i="23"/>
  <c r="G473" i="23"/>
  <c r="G463" i="23"/>
  <c r="G464" i="23" s="1"/>
  <c r="G434" i="23"/>
  <c r="G211" i="23"/>
  <c r="AJ164" i="23"/>
  <c r="AJ165" i="23"/>
  <c r="AJ169" i="23"/>
  <c r="AJ170" i="23"/>
  <c r="AJ171" i="23"/>
  <c r="AJ174" i="23"/>
  <c r="AJ175" i="23"/>
  <c r="AJ177" i="23"/>
  <c r="AJ178" i="23"/>
  <c r="AJ179" i="23"/>
  <c r="AJ180" i="23"/>
  <c r="AJ181" i="23"/>
  <c r="AJ100" i="23"/>
  <c r="AJ101" i="23"/>
  <c r="AJ102" i="23"/>
  <c r="AJ105" i="23"/>
  <c r="AJ106" i="23"/>
  <c r="AJ109" i="23"/>
  <c r="AJ117" i="23"/>
  <c r="AJ118" i="23"/>
  <c r="AJ119" i="23"/>
  <c r="AJ120" i="23"/>
  <c r="AJ121" i="23"/>
  <c r="G83" i="23"/>
  <c r="G61" i="23"/>
  <c r="G45" i="23"/>
  <c r="G34" i="23"/>
  <c r="N25" i="23"/>
  <c r="S25" i="23" s="1"/>
  <c r="AF428" i="23"/>
  <c r="AF430" i="23"/>
  <c r="G425" i="23"/>
  <c r="G424" i="23" s="1"/>
  <c r="G356" i="23"/>
  <c r="G222" i="23"/>
  <c r="G185" i="23"/>
  <c r="G97" i="23"/>
  <c r="G81" i="23"/>
  <c r="G59" i="23"/>
  <c r="G33" i="23"/>
  <c r="S54" i="23"/>
  <c r="AK54" i="23" s="1"/>
  <c r="S55" i="23"/>
  <c r="AK55" i="23" s="1"/>
  <c r="AK57" i="23" s="1"/>
  <c r="AS57" i="23" s="1"/>
  <c r="L78" i="23"/>
  <c r="N78" i="23" s="1"/>
  <c r="S78" i="23" s="1"/>
  <c r="S82" i="23" s="1"/>
  <c r="L94" i="23"/>
  <c r="N94" i="23" s="1"/>
  <c r="S94" i="23" s="1"/>
  <c r="S98" i="23" s="1"/>
  <c r="AI100" i="23"/>
  <c r="AI101" i="23"/>
  <c r="AI102" i="23"/>
  <c r="AI105" i="23"/>
  <c r="AI106" i="23"/>
  <c r="AI109" i="23"/>
  <c r="L118" i="23"/>
  <c r="N118" i="23" s="1"/>
  <c r="S118" i="23" s="1"/>
  <c r="AI118" i="23" s="1"/>
  <c r="L119" i="23"/>
  <c r="N119" i="23" s="1"/>
  <c r="S119" i="23" s="1"/>
  <c r="AI119" i="23" s="1"/>
  <c r="AI120" i="23"/>
  <c r="N121" i="23"/>
  <c r="S121" i="23" s="1"/>
  <c r="AI121" i="23" s="1"/>
  <c r="N157" i="23"/>
  <c r="S157" i="23" s="1"/>
  <c r="AI157" i="23" s="1"/>
  <c r="N158" i="23"/>
  <c r="S158" i="23" s="1"/>
  <c r="AI158" i="23" s="1"/>
  <c r="N180" i="23"/>
  <c r="S180" i="23" s="1"/>
  <c r="AI180" i="23" s="1"/>
  <c r="N181" i="23"/>
  <c r="S181" i="23" s="1"/>
  <c r="N182" i="23"/>
  <c r="S182" i="23" s="1"/>
  <c r="AI182" i="23" s="1"/>
  <c r="N206" i="23"/>
  <c r="S206" i="23" s="1"/>
  <c r="AI206" i="23" s="1"/>
  <c r="AI213" i="23"/>
  <c r="AI216" i="23"/>
  <c r="N217" i="23"/>
  <c r="S217" i="23" s="1"/>
  <c r="AI217" i="23" s="1"/>
  <c r="N218" i="23"/>
  <c r="S218" i="23" s="1"/>
  <c r="AI218" i="23" s="1"/>
  <c r="N219" i="23"/>
  <c r="S219" i="23" s="1"/>
  <c r="AI219" i="23" s="1"/>
  <c r="N330" i="23"/>
  <c r="S330" i="23" s="1"/>
  <c r="AI330" i="23" s="1"/>
  <c r="N331" i="23"/>
  <c r="T331" i="23" s="1"/>
  <c r="N332" i="23"/>
  <c r="T332" i="23" s="1"/>
  <c r="N333" i="23"/>
  <c r="T333" i="23" s="1"/>
  <c r="N335" i="23"/>
  <c r="S335" i="23" s="1"/>
  <c r="AI335" i="23" s="1"/>
  <c r="AI345" i="23"/>
  <c r="AI348" i="23"/>
  <c r="AI349" i="23"/>
  <c r="AI352" i="23"/>
  <c r="N353" i="23"/>
  <c r="S353" i="23" s="1"/>
  <c r="AI353" i="23" s="1"/>
  <c r="AI350" i="23"/>
  <c r="N378" i="23"/>
  <c r="S378" i="23" s="1"/>
  <c r="S382" i="23" s="1"/>
  <c r="AI403" i="23"/>
  <c r="N404" i="23"/>
  <c r="S404" i="23" s="1"/>
  <c r="AI404" i="23" s="1"/>
  <c r="AI422" i="23"/>
  <c r="N423" i="23"/>
  <c r="S423" i="23" s="1"/>
  <c r="AI423" i="23" s="1"/>
  <c r="N366" i="23"/>
  <c r="N288" i="23"/>
  <c r="R288" i="23" s="1"/>
  <c r="N326" i="23"/>
  <c r="N327" i="23"/>
  <c r="T327" i="23" s="1"/>
  <c r="N328" i="23"/>
  <c r="N329" i="23"/>
  <c r="T329" i="23" s="1"/>
  <c r="N336" i="23"/>
  <c r="T336" i="23" s="1"/>
  <c r="N445" i="23"/>
  <c r="S445" i="23" s="1"/>
  <c r="N36" i="23"/>
  <c r="S36" i="23" s="1"/>
  <c r="N37" i="23"/>
  <c r="S37" i="23" s="1"/>
  <c r="AK37" i="23" s="1"/>
  <c r="N38" i="23"/>
  <c r="S38" i="23" s="1"/>
  <c r="AK38" i="23" s="1"/>
  <c r="N39" i="23"/>
  <c r="S39" i="23" s="1"/>
  <c r="N40" i="23"/>
  <c r="S40" i="23" s="1"/>
  <c r="AK40" i="23" s="1"/>
  <c r="N41" i="23"/>
  <c r="S41" i="23" s="1"/>
  <c r="AK41" i="23" s="1"/>
  <c r="N42" i="23"/>
  <c r="S42" i="23" s="1"/>
  <c r="AK42" i="23" s="1"/>
  <c r="N43" i="23"/>
  <c r="S43" i="23" s="1"/>
  <c r="AK43" i="23" s="1"/>
  <c r="G58" i="23"/>
  <c r="G160" i="23"/>
  <c r="G208" i="23"/>
  <c r="AD225" i="23"/>
  <c r="AD227" i="23"/>
  <c r="AD230" i="23"/>
  <c r="AD231" i="23"/>
  <c r="AD232" i="23"/>
  <c r="AD233" i="23"/>
  <c r="AD234" i="23"/>
  <c r="AD235" i="23"/>
  <c r="AD236" i="23"/>
  <c r="AD213" i="23"/>
  <c r="AD216" i="23"/>
  <c r="AD217" i="23"/>
  <c r="AD218" i="23"/>
  <c r="AD219" i="23"/>
  <c r="G406" i="23"/>
  <c r="G355" i="23"/>
  <c r="G80" i="23"/>
  <c r="G96" i="23"/>
  <c r="AD428" i="23"/>
  <c r="AD430" i="23"/>
  <c r="G32" i="23"/>
  <c r="J149" i="23"/>
  <c r="N149" i="23" s="1"/>
  <c r="R149" i="23" s="1"/>
  <c r="N101" i="23"/>
  <c r="N104" i="23"/>
  <c r="N106" i="23"/>
  <c r="L109" i="23"/>
  <c r="N109" i="23" s="1"/>
  <c r="N120" i="23"/>
  <c r="S120" i="23" s="1"/>
  <c r="AK120" i="23" s="1"/>
  <c r="AK100" i="23"/>
  <c r="AK101" i="23"/>
  <c r="AK102" i="23"/>
  <c r="AK105" i="23"/>
  <c r="AK106" i="23"/>
  <c r="AK109" i="23"/>
  <c r="AK117" i="23"/>
  <c r="AK118" i="23"/>
  <c r="AK119" i="23"/>
  <c r="AK121" i="23"/>
  <c r="L67" i="23"/>
  <c r="N67" i="23" s="1"/>
  <c r="L68" i="23"/>
  <c r="N68" i="23" s="1"/>
  <c r="R68" i="23" s="1"/>
  <c r="L69" i="23"/>
  <c r="N69" i="23" s="1"/>
  <c r="L70" i="23"/>
  <c r="N70" i="23" s="1"/>
  <c r="R70" i="23" s="1"/>
  <c r="S70" i="23" s="1"/>
  <c r="L71" i="23"/>
  <c r="N71" i="23" s="1"/>
  <c r="L72" i="23"/>
  <c r="N72" i="23" s="1"/>
  <c r="L73" i="23"/>
  <c r="N73" i="23" s="1"/>
  <c r="L74" i="23"/>
  <c r="N74" i="23" s="1"/>
  <c r="L75" i="23"/>
  <c r="N75" i="23" s="1"/>
  <c r="L76" i="23"/>
  <c r="N76" i="23" s="1"/>
  <c r="R76" i="23" s="1"/>
  <c r="L77" i="23"/>
  <c r="N77" i="23" s="1"/>
  <c r="S53" i="23"/>
  <c r="S60" i="23" s="1"/>
  <c r="N50" i="23"/>
  <c r="R50" i="23" s="1"/>
  <c r="S51" i="23"/>
  <c r="S52" i="23"/>
  <c r="S58" i="23"/>
  <c r="AI321" i="23"/>
  <c r="AQ321" i="23" s="1"/>
  <c r="AH321" i="23"/>
  <c r="AP321" i="23" s="1"/>
  <c r="AK321" i="23"/>
  <c r="AJ321" i="23"/>
  <c r="N321" i="23"/>
  <c r="AF321" i="23"/>
  <c r="AE321" i="23"/>
  <c r="AD321" i="23"/>
  <c r="AD403" i="23"/>
  <c r="AF403" i="23"/>
  <c r="AG403" i="23"/>
  <c r="AH403" i="23"/>
  <c r="AJ403" i="23"/>
  <c r="AK403" i="23"/>
  <c r="N49" i="23"/>
  <c r="R49" i="23" s="1"/>
  <c r="AF49" i="23"/>
  <c r="I48" i="23"/>
  <c r="N48" i="23" s="1"/>
  <c r="R48" i="23" s="1"/>
  <c r="AJ55" i="23"/>
  <c r="AJ57" i="23" s="1"/>
  <c r="AR57" i="23" s="1"/>
  <c r="AI55" i="23"/>
  <c r="AI57" i="23" s="1"/>
  <c r="AQ57" i="23" s="1"/>
  <c r="AH55" i="23"/>
  <c r="AH57" i="23" s="1"/>
  <c r="AP57" i="23" s="1"/>
  <c r="AG55" i="23"/>
  <c r="AG57" i="23" s="1"/>
  <c r="AO57" i="23" s="1"/>
  <c r="AF55" i="23"/>
  <c r="AF57" i="23" s="1"/>
  <c r="AN57" i="23" s="1"/>
  <c r="AE55" i="23"/>
  <c r="AE57" i="23" s="1"/>
  <c r="AM57" i="23" s="1"/>
  <c r="AD55" i="23"/>
  <c r="AD57" i="23" s="1"/>
  <c r="AL57" i="23" s="1"/>
  <c r="AB57" i="23"/>
  <c r="AJ54" i="23"/>
  <c r="AI54" i="23"/>
  <c r="AH54" i="23"/>
  <c r="AG54" i="23"/>
  <c r="AF54" i="23"/>
  <c r="AE54" i="23"/>
  <c r="AD54" i="23"/>
  <c r="M45" i="23"/>
  <c r="AK36" i="23"/>
  <c r="AK44" i="23" s="1"/>
  <c r="AS44" i="23" s="1"/>
  <c r="AJ36" i="23"/>
  <c r="AJ37" i="23"/>
  <c r="AJ38" i="23"/>
  <c r="AJ39" i="23"/>
  <c r="AJ40" i="23"/>
  <c r="AJ41" i="23"/>
  <c r="AJ42" i="23"/>
  <c r="AJ43" i="23"/>
  <c r="AI36" i="23"/>
  <c r="AI37" i="23"/>
  <c r="AI38" i="23"/>
  <c r="AI39" i="23"/>
  <c r="AI40" i="23"/>
  <c r="AI41" i="23"/>
  <c r="AI42" i="23"/>
  <c r="AI43" i="23"/>
  <c r="AH36" i="23"/>
  <c r="AH37" i="23"/>
  <c r="AH38" i="23"/>
  <c r="AH39" i="23"/>
  <c r="AH40" i="23"/>
  <c r="AH41" i="23"/>
  <c r="AH42" i="23"/>
  <c r="AH43" i="23"/>
  <c r="AG36" i="23"/>
  <c r="AG37" i="23"/>
  <c r="AG38" i="23"/>
  <c r="AG39" i="23"/>
  <c r="AG40" i="23"/>
  <c r="AG41" i="23"/>
  <c r="AG42" i="23"/>
  <c r="AG43" i="23"/>
  <c r="AF36" i="23"/>
  <c r="AF37" i="23"/>
  <c r="AF38" i="23"/>
  <c r="AF39" i="23"/>
  <c r="AF40" i="23"/>
  <c r="AF41" i="23"/>
  <c r="AF42" i="23"/>
  <c r="AF43" i="23"/>
  <c r="AE36" i="23"/>
  <c r="AE37" i="23"/>
  <c r="AE38" i="23"/>
  <c r="AE39" i="23"/>
  <c r="AE40" i="23"/>
  <c r="AE41" i="23"/>
  <c r="AE42" i="23"/>
  <c r="AE43" i="23"/>
  <c r="AD36" i="23"/>
  <c r="AD37" i="23"/>
  <c r="AD38" i="23"/>
  <c r="AD39" i="23"/>
  <c r="AD40" i="23"/>
  <c r="AD41" i="23"/>
  <c r="AD42" i="23"/>
  <c r="AD43" i="23"/>
  <c r="AB44" i="23"/>
  <c r="M44" i="23"/>
  <c r="G44" i="23"/>
  <c r="G354" i="23"/>
  <c r="I193" i="23"/>
  <c r="N193" i="23" s="1"/>
  <c r="I216" i="23"/>
  <c r="N216" i="23" s="1"/>
  <c r="I213" i="23"/>
  <c r="N166" i="23"/>
  <c r="I169" i="23"/>
  <c r="N169" i="23" s="1"/>
  <c r="I164" i="23"/>
  <c r="N164" i="23" s="1"/>
  <c r="N165" i="23"/>
  <c r="S165" i="23" s="1"/>
  <c r="AE165" i="23" s="1"/>
  <c r="N168" i="23"/>
  <c r="N170" i="23"/>
  <c r="R170" i="23" s="1"/>
  <c r="S170" i="23" s="1"/>
  <c r="AE170" i="23" s="1"/>
  <c r="AD169" i="23"/>
  <c r="AE169" i="23"/>
  <c r="AF169" i="23"/>
  <c r="AG169" i="23"/>
  <c r="AH169" i="23"/>
  <c r="AI169" i="23"/>
  <c r="AK169" i="23"/>
  <c r="AD170" i="23"/>
  <c r="AD164" i="23"/>
  <c r="AD165" i="23"/>
  <c r="AD171" i="23"/>
  <c r="AD174" i="23"/>
  <c r="AD175" i="23"/>
  <c r="AD177" i="23"/>
  <c r="AD178" i="23"/>
  <c r="AD179" i="23"/>
  <c r="AD180" i="23"/>
  <c r="AD181" i="23"/>
  <c r="AF170" i="23"/>
  <c r="AG170" i="23"/>
  <c r="AH170" i="23"/>
  <c r="AI170" i="23"/>
  <c r="AK170" i="23"/>
  <c r="N201" i="23"/>
  <c r="R201" i="23" s="1"/>
  <c r="N347" i="23"/>
  <c r="R347" i="23" s="1"/>
  <c r="G183" i="23"/>
  <c r="N176" i="23"/>
  <c r="R176" i="23" s="1"/>
  <c r="AK182" i="23"/>
  <c r="AJ182" i="23"/>
  <c r="AH182" i="23"/>
  <c r="AG182" i="23"/>
  <c r="AF182" i="23"/>
  <c r="AE182" i="23"/>
  <c r="AD182" i="23"/>
  <c r="AK175" i="23"/>
  <c r="AI175" i="23"/>
  <c r="AH175" i="23"/>
  <c r="AF175" i="23"/>
  <c r="AE175" i="23"/>
  <c r="N175" i="23"/>
  <c r="R175" i="23" s="1"/>
  <c r="AK174" i="23"/>
  <c r="AI174" i="23"/>
  <c r="AH174" i="23"/>
  <c r="AF174" i="23"/>
  <c r="AE174" i="23"/>
  <c r="N174" i="23"/>
  <c r="R174" i="23" s="1"/>
  <c r="AK178" i="23"/>
  <c r="AI178" i="23"/>
  <c r="AH178" i="23"/>
  <c r="AF178" i="23"/>
  <c r="AE178" i="23"/>
  <c r="N178" i="23"/>
  <c r="R178" i="23" s="1"/>
  <c r="G220" i="23"/>
  <c r="O211" i="23"/>
  <c r="AJ204" i="23"/>
  <c r="AI204" i="23"/>
  <c r="AG204" i="23"/>
  <c r="AF204" i="23"/>
  <c r="AE204" i="23"/>
  <c r="AD204" i="23"/>
  <c r="N204" i="23"/>
  <c r="S204" i="23" s="1"/>
  <c r="AK218" i="23"/>
  <c r="AK217" i="23"/>
  <c r="AK213" i="23"/>
  <c r="AK216" i="23"/>
  <c r="AK219" i="23"/>
  <c r="AJ218" i="23"/>
  <c r="AG218" i="23"/>
  <c r="AF218" i="23"/>
  <c r="AE218" i="23"/>
  <c r="AE217" i="23"/>
  <c r="N213" i="23"/>
  <c r="S213" i="23" s="1"/>
  <c r="AE213" i="23" s="1"/>
  <c r="AE216" i="23"/>
  <c r="AE219" i="23"/>
  <c r="AK277" i="23"/>
  <c r="AJ277" i="23"/>
  <c r="AI277" i="23"/>
  <c r="AQ277" i="23" s="1"/>
  <c r="AH277" i="23"/>
  <c r="AP277" i="23" s="1"/>
  <c r="AG277" i="23"/>
  <c r="AF277" i="23"/>
  <c r="AD277" i="23"/>
  <c r="N277" i="23"/>
  <c r="R277" i="23" s="1"/>
  <c r="G79" i="23"/>
  <c r="G95" i="23"/>
  <c r="G405" i="23"/>
  <c r="N448" i="23"/>
  <c r="S448" i="23" s="1"/>
  <c r="G457" i="23"/>
  <c r="S18" i="23"/>
  <c r="AE18" i="23" s="1"/>
  <c r="S17" i="23"/>
  <c r="AE17" i="23" s="1"/>
  <c r="S16" i="23"/>
  <c r="AE16" i="23" s="1"/>
  <c r="N351" i="23"/>
  <c r="R351" i="23" s="1"/>
  <c r="AK70" i="23"/>
  <c r="AJ70" i="23"/>
  <c r="AI70" i="23"/>
  <c r="AH70" i="23"/>
  <c r="AG70" i="23"/>
  <c r="AF70" i="23"/>
  <c r="AE70" i="23"/>
  <c r="AD70" i="23"/>
  <c r="L91" i="23"/>
  <c r="N91" i="23" s="1"/>
  <c r="R91" i="23" s="1"/>
  <c r="S91" i="23" s="1"/>
  <c r="N450" i="23"/>
  <c r="S450" i="23" s="1"/>
  <c r="N273" i="23"/>
  <c r="N290" i="23"/>
  <c r="L272" i="23"/>
  <c r="N272" i="23" s="1"/>
  <c r="L260" i="23"/>
  <c r="N260" i="23" s="1"/>
  <c r="L317" i="23"/>
  <c r="N317" i="23" s="1"/>
  <c r="L315" i="23"/>
  <c r="N315" i="23" s="1"/>
  <c r="L314" i="23"/>
  <c r="N314" i="23" s="1"/>
  <c r="R314" i="23" s="1"/>
  <c r="L271" i="23"/>
  <c r="N271" i="23" s="1"/>
  <c r="L261" i="23"/>
  <c r="N261" i="23" s="1"/>
  <c r="L252" i="23"/>
  <c r="N252" i="23" s="1"/>
  <c r="L251" i="23"/>
  <c r="N251" i="23" s="1"/>
  <c r="J245" i="23"/>
  <c r="N245" i="23" s="1"/>
  <c r="I244" i="23"/>
  <c r="N244" i="23" s="1"/>
  <c r="N203" i="23"/>
  <c r="N202" i="23"/>
  <c r="L190" i="23"/>
  <c r="N190" i="23" s="1"/>
  <c r="R190" i="23" s="1"/>
  <c r="I171" i="23"/>
  <c r="N171" i="23" s="1"/>
  <c r="J350" i="23"/>
  <c r="N350" i="23" s="1"/>
  <c r="R350" i="23" s="1"/>
  <c r="N346" i="23"/>
  <c r="N348" i="23"/>
  <c r="N345" i="23"/>
  <c r="R345" i="23" s="1"/>
  <c r="S345" i="23" s="1"/>
  <c r="L87" i="23"/>
  <c r="N87" i="23" s="1"/>
  <c r="L88" i="23"/>
  <c r="N88" i="23" s="1"/>
  <c r="L89" i="23"/>
  <c r="N89" i="23" s="1"/>
  <c r="L90" i="23"/>
  <c r="N90" i="23" s="1"/>
  <c r="L92" i="23"/>
  <c r="N92" i="23" s="1"/>
  <c r="L93" i="23"/>
  <c r="N93" i="23" s="1"/>
  <c r="L86" i="23"/>
  <c r="N86" i="23" s="1"/>
  <c r="S86" i="23" s="1"/>
  <c r="AE86" i="23" s="1"/>
  <c r="N415" i="23"/>
  <c r="S415" i="23" s="1"/>
  <c r="AK415" i="23" s="1"/>
  <c r="N22" i="23"/>
  <c r="S22" i="23" s="1"/>
  <c r="AK22" i="23" s="1"/>
  <c r="AK16" i="23"/>
  <c r="AK17" i="23"/>
  <c r="AK18" i="23"/>
  <c r="AK20" i="23"/>
  <c r="N21" i="23"/>
  <c r="S21" i="23" s="1"/>
  <c r="AK21" i="23" s="1"/>
  <c r="N23" i="23"/>
  <c r="S23" i="23" s="1"/>
  <c r="AK23" i="23" s="1"/>
  <c r="N24" i="23"/>
  <c r="S24" i="23" s="1"/>
  <c r="AK24" i="23" s="1"/>
  <c r="N26" i="23"/>
  <c r="S26" i="23" s="1"/>
  <c r="AK26" i="23" s="1"/>
  <c r="N27" i="23"/>
  <c r="S27" i="23" s="1"/>
  <c r="AK27" i="23" s="1"/>
  <c r="N28" i="23"/>
  <c r="S28" i="23" s="1"/>
  <c r="AK28" i="23" s="1"/>
  <c r="N30" i="23"/>
  <c r="S30" i="23" s="1"/>
  <c r="AK30" i="23" s="1"/>
  <c r="N29" i="23"/>
  <c r="S29" i="23" s="1"/>
  <c r="N452" i="23"/>
  <c r="S452" i="23" s="1"/>
  <c r="N453" i="23"/>
  <c r="S453" i="23" s="1"/>
  <c r="J246" i="23"/>
  <c r="N246" i="23" s="1"/>
  <c r="N199" i="23"/>
  <c r="S199" i="23" s="1"/>
  <c r="N194" i="23"/>
  <c r="N198" i="23"/>
  <c r="N214" i="23"/>
  <c r="N215" i="23"/>
  <c r="N436" i="23"/>
  <c r="S436" i="23" s="1"/>
  <c r="N438" i="23"/>
  <c r="S438" i="23" s="1"/>
  <c r="N440" i="23"/>
  <c r="S440" i="23" s="1"/>
  <c r="AK437" i="23" s="1"/>
  <c r="N441" i="23"/>
  <c r="S441" i="23" s="1"/>
  <c r="AK438" i="23" s="1"/>
  <c r="AK440" i="23"/>
  <c r="N442" i="23"/>
  <c r="S442" i="23" s="1"/>
  <c r="AK441" i="23" s="1"/>
  <c r="N443" i="23"/>
  <c r="N444" i="23"/>
  <c r="S444" i="23" s="1"/>
  <c r="N446" i="23"/>
  <c r="S446" i="23" s="1"/>
  <c r="N447" i="23"/>
  <c r="N449" i="23"/>
  <c r="S449" i="23" s="1"/>
  <c r="N451" i="23"/>
  <c r="N454" i="23"/>
  <c r="S454" i="23" s="1"/>
  <c r="AK452" i="23" s="1"/>
  <c r="N455" i="23"/>
  <c r="S455" i="23" s="1"/>
  <c r="AK453" i="23" s="1"/>
  <c r="N456" i="23"/>
  <c r="S456" i="23" s="1"/>
  <c r="AK454" i="23" s="1"/>
  <c r="L308" i="23"/>
  <c r="N308" i="23" s="1"/>
  <c r="AJ371" i="23"/>
  <c r="AJ378" i="23"/>
  <c r="N154" i="23"/>
  <c r="AK93" i="23"/>
  <c r="AJ93" i="23"/>
  <c r="AI93" i="23"/>
  <c r="AH93" i="23"/>
  <c r="AF93" i="23"/>
  <c r="AE93" i="23"/>
  <c r="N362" i="23"/>
  <c r="N276" i="23"/>
  <c r="N349" i="23"/>
  <c r="S349" i="23" s="1"/>
  <c r="AE349" i="23" s="1"/>
  <c r="AE404" i="23"/>
  <c r="AE171" i="23"/>
  <c r="AE177" i="23"/>
  <c r="AE179" i="23"/>
  <c r="AE180" i="23"/>
  <c r="AE181" i="23"/>
  <c r="AE230" i="23"/>
  <c r="AE231" i="23"/>
  <c r="AE232" i="23"/>
  <c r="AE233" i="23"/>
  <c r="AE234" i="23"/>
  <c r="AE235" i="23"/>
  <c r="AE236" i="23"/>
  <c r="J248" i="23"/>
  <c r="N248" i="23" s="1"/>
  <c r="J249" i="23"/>
  <c r="N249" i="23" s="1"/>
  <c r="J250" i="23"/>
  <c r="N250" i="23" s="1"/>
  <c r="R250" i="23" s="1"/>
  <c r="AB250" i="23" s="1"/>
  <c r="N253" i="23"/>
  <c r="N254" i="23"/>
  <c r="N256" i="23"/>
  <c r="N257" i="23"/>
  <c r="L258" i="23"/>
  <c r="N258" i="23" s="1"/>
  <c r="R258" i="23" s="1"/>
  <c r="AB258" i="23" s="1"/>
  <c r="L259" i="23"/>
  <c r="N259" i="23" s="1"/>
  <c r="R259" i="23" s="1"/>
  <c r="AB259" i="23" s="1"/>
  <c r="N263" i="23"/>
  <c r="N264" i="23"/>
  <c r="R264" i="23" s="1"/>
  <c r="AB264" i="23" s="1"/>
  <c r="N265" i="23"/>
  <c r="N266" i="23"/>
  <c r="R266" i="23" s="1"/>
  <c r="AB266" i="23" s="1"/>
  <c r="N267" i="23"/>
  <c r="N268" i="23"/>
  <c r="N269" i="23"/>
  <c r="N270" i="23"/>
  <c r="N469" i="23"/>
  <c r="S469" i="23" s="1"/>
  <c r="N172" i="23"/>
  <c r="N173" i="23"/>
  <c r="N374" i="23"/>
  <c r="R374" i="23" s="1"/>
  <c r="G431" i="23"/>
  <c r="L302" i="23"/>
  <c r="N302" i="23" s="1"/>
  <c r="L301" i="23"/>
  <c r="N301" i="23" s="1"/>
  <c r="R301" i="23" s="1"/>
  <c r="AB301" i="23" s="1"/>
  <c r="L297" i="23"/>
  <c r="N297" i="23" s="1"/>
  <c r="N306" i="23"/>
  <c r="N299" i="23"/>
  <c r="R299" i="23" s="1"/>
  <c r="N300" i="23"/>
  <c r="R300" i="23" s="1"/>
  <c r="N298" i="23"/>
  <c r="N294" i="23"/>
  <c r="N295" i="23"/>
  <c r="N275" i="23"/>
  <c r="N151" i="23"/>
  <c r="G152" i="23"/>
  <c r="AB159" i="23" s="1"/>
  <c r="N153" i="23"/>
  <c r="N155" i="23"/>
  <c r="N191" i="23"/>
  <c r="N192" i="23"/>
  <c r="R192" i="23" s="1"/>
  <c r="AG231" i="23"/>
  <c r="G194" i="23"/>
  <c r="AK306" i="23"/>
  <c r="AJ306" i="23"/>
  <c r="AI306" i="23"/>
  <c r="AH306" i="23"/>
  <c r="AF306" i="23"/>
  <c r="AE306" i="23"/>
  <c r="AD306" i="23"/>
  <c r="AK264" i="23"/>
  <c r="AJ264" i="23"/>
  <c r="AI264" i="23"/>
  <c r="AH264" i="23"/>
  <c r="AG264" i="23"/>
  <c r="AF264" i="23"/>
  <c r="AD264" i="23"/>
  <c r="AK263" i="23"/>
  <c r="AJ263" i="23"/>
  <c r="AI263" i="23"/>
  <c r="AH263" i="23"/>
  <c r="AG263" i="23"/>
  <c r="AF263" i="23"/>
  <c r="AD263" i="23"/>
  <c r="AK259" i="23"/>
  <c r="AJ259" i="23"/>
  <c r="AI259" i="23"/>
  <c r="AH259" i="23"/>
  <c r="AG259" i="23"/>
  <c r="AF259" i="23"/>
  <c r="AD259" i="23"/>
  <c r="AK258" i="23"/>
  <c r="AJ258" i="23"/>
  <c r="AI258" i="23"/>
  <c r="AH258" i="23"/>
  <c r="AG258" i="23"/>
  <c r="AF258" i="23"/>
  <c r="AD258" i="23"/>
  <c r="AK252" i="23"/>
  <c r="AJ252" i="23"/>
  <c r="AI252" i="23"/>
  <c r="AH252" i="23"/>
  <c r="AG252" i="23"/>
  <c r="AF252" i="23"/>
  <c r="AD252" i="23"/>
  <c r="AK251" i="23"/>
  <c r="AJ251" i="23"/>
  <c r="AI251" i="23"/>
  <c r="AH251" i="23"/>
  <c r="AG251" i="23"/>
  <c r="AF251" i="23"/>
  <c r="AD251" i="23"/>
  <c r="AK233" i="23"/>
  <c r="AI233" i="23"/>
  <c r="AH233" i="23"/>
  <c r="AF233" i="23"/>
  <c r="AK232" i="23"/>
  <c r="AI232" i="23"/>
  <c r="AH232" i="23"/>
  <c r="AF232" i="23"/>
  <c r="AF106" i="23"/>
  <c r="AE106" i="23"/>
  <c r="AD106" i="23"/>
  <c r="AK77" i="23"/>
  <c r="AJ77" i="23"/>
  <c r="AI77" i="23"/>
  <c r="AH77" i="23"/>
  <c r="AF77" i="23"/>
  <c r="AE77" i="23"/>
  <c r="AD77" i="23"/>
  <c r="AK68" i="23"/>
  <c r="AJ68" i="23"/>
  <c r="AI68" i="23"/>
  <c r="AH68" i="23"/>
  <c r="AG68" i="23"/>
  <c r="AF68" i="23"/>
  <c r="AE68" i="23"/>
  <c r="AD68" i="23"/>
  <c r="AK67" i="23"/>
  <c r="AJ67" i="23"/>
  <c r="AI67" i="23"/>
  <c r="AH67" i="23"/>
  <c r="AG67" i="23"/>
  <c r="AF67" i="23"/>
  <c r="AE67" i="23"/>
  <c r="AD67" i="23"/>
  <c r="N372" i="23"/>
  <c r="R372" i="23" s="1"/>
  <c r="N429" i="23"/>
  <c r="S429" i="23" s="1"/>
  <c r="N467" i="23"/>
  <c r="S467" i="23" s="1"/>
  <c r="N468" i="23"/>
  <c r="S468" i="23" s="1"/>
  <c r="AK466" i="23" s="1"/>
  <c r="N470" i="23"/>
  <c r="S470" i="23" s="1"/>
  <c r="AK468" i="23" s="1"/>
  <c r="N471" i="23"/>
  <c r="S471" i="23" s="1"/>
  <c r="AK469" i="23" s="1"/>
  <c r="N461" i="23"/>
  <c r="S461" i="23" s="1"/>
  <c r="AK459" i="23" s="1"/>
  <c r="AK461" i="23"/>
  <c r="AK225" i="23"/>
  <c r="AK227" i="23"/>
  <c r="AK230" i="23"/>
  <c r="AK231" i="23"/>
  <c r="AK234" i="23"/>
  <c r="AK235" i="23"/>
  <c r="AK164" i="23"/>
  <c r="AK165" i="23"/>
  <c r="AK171" i="23"/>
  <c r="AK177" i="23"/>
  <c r="N179" i="23"/>
  <c r="S179" i="23" s="1"/>
  <c r="AK179" i="23" s="1"/>
  <c r="AK180" i="23"/>
  <c r="AK181" i="23"/>
  <c r="AK345" i="23"/>
  <c r="AK348" i="23"/>
  <c r="AK349" i="23"/>
  <c r="AK350" i="23"/>
  <c r="AK352" i="23"/>
  <c r="AK353" i="23"/>
  <c r="N430" i="23"/>
  <c r="S430" i="23" s="1"/>
  <c r="AK430" i="23" s="1"/>
  <c r="N20" i="23"/>
  <c r="S20" i="23" s="1"/>
  <c r="AE64" i="23"/>
  <c r="AE69" i="23"/>
  <c r="AE71" i="23"/>
  <c r="AE72" i="23"/>
  <c r="AE78" i="23"/>
  <c r="N462" i="23"/>
  <c r="S462" i="23" s="1"/>
  <c r="N19" i="23"/>
  <c r="S19" i="23" s="1"/>
  <c r="AG177" i="23"/>
  <c r="N289" i="23"/>
  <c r="R289" i="23" s="1"/>
  <c r="AB289" i="23" s="1"/>
  <c r="N291" i="23"/>
  <c r="R291" i="23" s="1"/>
  <c r="N292" i="23"/>
  <c r="N293" i="23"/>
  <c r="R293" i="23" s="1"/>
  <c r="AB293" i="23" s="1"/>
  <c r="N296" i="23"/>
  <c r="N304" i="23"/>
  <c r="N305" i="23"/>
  <c r="N307" i="23"/>
  <c r="R307" i="23" s="1"/>
  <c r="AB307" i="23" s="1"/>
  <c r="N309" i="23"/>
  <c r="N310" i="23"/>
  <c r="N311" i="23"/>
  <c r="N312" i="23"/>
  <c r="N313" i="23"/>
  <c r="N316" i="23"/>
  <c r="N319" i="23"/>
  <c r="N352" i="23"/>
  <c r="R352" i="23" s="1"/>
  <c r="N371" i="23"/>
  <c r="N375" i="23"/>
  <c r="R375" i="23" s="1"/>
  <c r="AG423" i="23"/>
  <c r="G472" i="23"/>
  <c r="AB319" i="23"/>
  <c r="AB140" i="23"/>
  <c r="AB141" i="23"/>
  <c r="AG16" i="23"/>
  <c r="AG17" i="23"/>
  <c r="AG18" i="23"/>
  <c r="AG21" i="23"/>
  <c r="AG22" i="23"/>
  <c r="AG23" i="23"/>
  <c r="AG24" i="23"/>
  <c r="AG26" i="23"/>
  <c r="AG27" i="23"/>
  <c r="AG28" i="23"/>
  <c r="AG30" i="23"/>
  <c r="AE20" i="23"/>
  <c r="AE21" i="23"/>
  <c r="AE22" i="23"/>
  <c r="AE23" i="23"/>
  <c r="AE24" i="23"/>
  <c r="AE26" i="23"/>
  <c r="AE27" i="23"/>
  <c r="AE28" i="23"/>
  <c r="AE30" i="23"/>
  <c r="AI244" i="23"/>
  <c r="AI245" i="23"/>
  <c r="AI246" i="23"/>
  <c r="AI253" i="23"/>
  <c r="AI254" i="23"/>
  <c r="AI256" i="23"/>
  <c r="AI260" i="23"/>
  <c r="AI261" i="23"/>
  <c r="AI265" i="23"/>
  <c r="AI266" i="23"/>
  <c r="AI267" i="23"/>
  <c r="AI268" i="23"/>
  <c r="AI269" i="23"/>
  <c r="AI270" i="23"/>
  <c r="AI271" i="23"/>
  <c r="AI272" i="23"/>
  <c r="AI289" i="23"/>
  <c r="AI290" i="23"/>
  <c r="AI291" i="23"/>
  <c r="AI292" i="23"/>
  <c r="AI293" i="23"/>
  <c r="AI296" i="23"/>
  <c r="AI297" i="23"/>
  <c r="AI298" i="23"/>
  <c r="AI301" i="23"/>
  <c r="AI304" i="23"/>
  <c r="AI305" i="23"/>
  <c r="AI307" i="23"/>
  <c r="AI308" i="23"/>
  <c r="AI309" i="23"/>
  <c r="AI310" i="23"/>
  <c r="AI311" i="23"/>
  <c r="AI312" i="23"/>
  <c r="AI313" i="23"/>
  <c r="AI314" i="23"/>
  <c r="AI315" i="23"/>
  <c r="AI316" i="23"/>
  <c r="AI326" i="23"/>
  <c r="AI327" i="23"/>
  <c r="AI328" i="23"/>
  <c r="AI329" i="23"/>
  <c r="AI336" i="23"/>
  <c r="AI164" i="23"/>
  <c r="AI165" i="23"/>
  <c r="AI171" i="23"/>
  <c r="AI177" i="23"/>
  <c r="AI179" i="23"/>
  <c r="AH422" i="23"/>
  <c r="AH423" i="23"/>
  <c r="AH348" i="23"/>
  <c r="AH345" i="23"/>
  <c r="AH349" i="23"/>
  <c r="AH350" i="23"/>
  <c r="AH352" i="23"/>
  <c r="AH353" i="23"/>
  <c r="AH148" i="23"/>
  <c r="AH157" i="23"/>
  <c r="AH158" i="23"/>
  <c r="AH164" i="23"/>
  <c r="AH165" i="23"/>
  <c r="AH171" i="23"/>
  <c r="AH177" i="23"/>
  <c r="AH179" i="23"/>
  <c r="AH180" i="23"/>
  <c r="AH181" i="23"/>
  <c r="AH404" i="23"/>
  <c r="AF422" i="23"/>
  <c r="AF423" i="23"/>
  <c r="AF28" i="23"/>
  <c r="AF16" i="23"/>
  <c r="AF17" i="23"/>
  <c r="AF18" i="23"/>
  <c r="AF20" i="23"/>
  <c r="AF21" i="23"/>
  <c r="AF22" i="23"/>
  <c r="AF23" i="23"/>
  <c r="AF24" i="23"/>
  <c r="AF26" i="23"/>
  <c r="AF27" i="23"/>
  <c r="AF30" i="23"/>
  <c r="AD404" i="23"/>
  <c r="M473" i="23"/>
  <c r="AD345" i="23"/>
  <c r="AD348" i="23"/>
  <c r="AD349" i="23"/>
  <c r="AD350" i="23"/>
  <c r="AD352" i="23"/>
  <c r="AD353" i="23"/>
  <c r="AD100" i="23"/>
  <c r="AD101" i="23"/>
  <c r="AD102" i="23"/>
  <c r="AD105" i="23"/>
  <c r="AD109" i="23"/>
  <c r="AD117" i="23"/>
  <c r="AD118" i="23"/>
  <c r="AD119" i="23"/>
  <c r="AD120" i="23"/>
  <c r="AD121" i="23"/>
  <c r="AD128" i="23"/>
  <c r="AD133" i="23"/>
  <c r="AD140" i="23"/>
  <c r="AD141" i="23"/>
  <c r="AD189" i="23"/>
  <c r="AD190" i="23"/>
  <c r="AD193" i="23"/>
  <c r="AD205" i="23"/>
  <c r="AD206" i="23"/>
  <c r="AD148" i="23"/>
  <c r="AD157" i="23"/>
  <c r="AD158" i="23"/>
  <c r="AJ465" i="23"/>
  <c r="AJ466" i="23"/>
  <c r="AJ468" i="23"/>
  <c r="AJ469" i="23"/>
  <c r="AJ459" i="23"/>
  <c r="AJ461" i="23"/>
  <c r="M458" i="23"/>
  <c r="AJ345" i="23"/>
  <c r="AJ348" i="23"/>
  <c r="AJ349" i="23"/>
  <c r="AJ350" i="23"/>
  <c r="AJ352" i="23"/>
  <c r="AJ353" i="23"/>
  <c r="AJ428" i="23"/>
  <c r="AJ430" i="23"/>
  <c r="AJ431" i="23" s="1"/>
  <c r="AR431" i="23" s="1"/>
  <c r="AE350" i="23"/>
  <c r="AE352" i="23"/>
  <c r="AE353" i="23"/>
  <c r="AE105" i="23"/>
  <c r="AE109" i="23"/>
  <c r="AE117" i="23"/>
  <c r="AE118" i="23"/>
  <c r="AE119" i="23"/>
  <c r="AE120" i="23"/>
  <c r="AE121" i="23"/>
  <c r="AE133" i="23"/>
  <c r="AE140" i="23"/>
  <c r="AE141" i="23"/>
  <c r="AE193" i="23"/>
  <c r="AE205" i="23"/>
  <c r="AE206" i="23"/>
  <c r="AE157" i="23"/>
  <c r="AE158" i="23"/>
  <c r="AI189" i="23"/>
  <c r="AI190" i="23"/>
  <c r="AI193" i="23"/>
  <c r="AG345" i="23"/>
  <c r="AG348" i="23"/>
  <c r="AG349" i="23"/>
  <c r="AG353" i="23"/>
  <c r="AG164" i="23"/>
  <c r="AG165" i="23"/>
  <c r="AG179" i="23"/>
  <c r="AG180" i="23"/>
  <c r="AG181" i="23"/>
  <c r="AG100" i="23"/>
  <c r="AG101" i="23"/>
  <c r="AG102" i="23"/>
  <c r="AG117" i="23"/>
  <c r="AG118" i="23"/>
  <c r="AG119" i="23"/>
  <c r="AG120" i="23"/>
  <c r="AG121" i="23"/>
  <c r="AG128" i="23"/>
  <c r="AG140" i="23"/>
  <c r="AG141" i="23"/>
  <c r="AG213" i="23"/>
  <c r="AG217" i="23"/>
  <c r="AG219" i="23"/>
  <c r="AG225" i="23"/>
  <c r="AG227" i="23"/>
  <c r="AG234" i="23"/>
  <c r="AG235" i="23"/>
  <c r="AG236" i="23"/>
  <c r="AG189" i="23"/>
  <c r="AG190" i="23"/>
  <c r="AG205" i="23"/>
  <c r="AG206" i="23"/>
  <c r="AK272" i="23"/>
  <c r="AK297" i="23"/>
  <c r="AK244" i="23"/>
  <c r="AK245" i="23"/>
  <c r="AK246" i="23"/>
  <c r="AK253" i="23"/>
  <c r="AK254" i="23"/>
  <c r="AK256" i="23"/>
  <c r="AK260" i="23"/>
  <c r="AK261" i="23"/>
  <c r="AK265" i="23"/>
  <c r="AK266" i="23"/>
  <c r="AK267" i="23"/>
  <c r="AK268" i="23"/>
  <c r="AK269" i="23"/>
  <c r="AK270" i="23"/>
  <c r="AK271" i="23"/>
  <c r="AK289" i="23"/>
  <c r="AK290" i="23"/>
  <c r="AK291" i="23"/>
  <c r="AK292" i="23"/>
  <c r="AK293" i="23"/>
  <c r="AK296" i="23"/>
  <c r="AK298" i="23"/>
  <c r="AK301" i="23"/>
  <c r="AK304" i="23"/>
  <c r="AK305" i="23"/>
  <c r="AK307" i="23"/>
  <c r="AK308" i="23"/>
  <c r="AK309" i="23"/>
  <c r="AK310" i="23"/>
  <c r="AK311" i="23"/>
  <c r="AK312" i="23"/>
  <c r="AK313" i="23"/>
  <c r="AK314" i="23"/>
  <c r="AK315" i="23"/>
  <c r="AK316" i="23"/>
  <c r="AK330" i="23"/>
  <c r="AK331" i="23"/>
  <c r="AK332" i="23"/>
  <c r="AK333" i="23"/>
  <c r="AK335" i="23"/>
  <c r="AK412" i="23"/>
  <c r="AK414" i="23"/>
  <c r="AK428" i="23"/>
  <c r="AK371" i="23"/>
  <c r="AK378" i="23"/>
  <c r="AK85" i="23"/>
  <c r="AK86" i="23"/>
  <c r="AK92" i="23"/>
  <c r="AK94" i="23"/>
  <c r="AK276" i="23"/>
  <c r="AK63" i="23"/>
  <c r="AK64" i="23"/>
  <c r="AK71" i="23"/>
  <c r="AK72" i="23"/>
  <c r="AK78" i="23"/>
  <c r="AK422" i="23"/>
  <c r="AK423" i="23"/>
  <c r="AK404" i="23"/>
  <c r="AK189" i="23"/>
  <c r="AK190" i="23"/>
  <c r="AK193" i="23"/>
  <c r="AK205" i="23"/>
  <c r="AK206" i="23"/>
  <c r="AK148" i="23"/>
  <c r="AK157" i="23"/>
  <c r="AK158" i="23"/>
  <c r="AF345" i="23"/>
  <c r="AF348" i="23"/>
  <c r="AF349" i="23"/>
  <c r="AF350" i="23"/>
  <c r="AF352" i="23"/>
  <c r="AF353" i="23"/>
  <c r="AF164" i="23"/>
  <c r="AF165" i="23"/>
  <c r="AF171" i="23"/>
  <c r="AF177" i="23"/>
  <c r="AF180" i="23"/>
  <c r="AF181" i="23"/>
  <c r="AF100" i="23"/>
  <c r="AF101" i="23"/>
  <c r="AF102" i="23"/>
  <c r="AF105" i="23"/>
  <c r="AF109" i="23"/>
  <c r="AF117" i="23"/>
  <c r="AF118" i="23"/>
  <c r="AF119" i="23"/>
  <c r="AF120" i="23"/>
  <c r="AF121" i="23"/>
  <c r="AF128" i="23"/>
  <c r="AF133" i="23"/>
  <c r="AF140" i="23"/>
  <c r="AF141" i="23"/>
  <c r="AF213" i="23"/>
  <c r="AF216" i="23"/>
  <c r="AF217" i="23"/>
  <c r="AF219" i="23"/>
  <c r="AF225" i="23"/>
  <c r="AF227" i="23"/>
  <c r="AF230" i="23"/>
  <c r="AF234" i="23"/>
  <c r="AF235" i="23"/>
  <c r="AF236" i="23"/>
  <c r="AF189" i="23"/>
  <c r="AF190" i="23"/>
  <c r="AF193" i="23"/>
  <c r="AF205" i="23"/>
  <c r="AF206" i="23"/>
  <c r="AJ205" i="23"/>
  <c r="AJ206" i="23"/>
  <c r="AE326" i="23"/>
  <c r="AE289" i="23"/>
  <c r="AE290" i="23"/>
  <c r="AE291" i="23"/>
  <c r="AE292" i="23"/>
  <c r="AE293" i="23"/>
  <c r="AE296" i="23"/>
  <c r="AE297" i="23"/>
  <c r="AE298" i="23"/>
  <c r="AE301" i="23"/>
  <c r="AE304" i="23"/>
  <c r="AE305" i="23"/>
  <c r="AE307" i="23"/>
  <c r="AE308" i="23"/>
  <c r="AE309" i="23"/>
  <c r="AE310" i="23"/>
  <c r="AE311" i="23"/>
  <c r="AE312" i="23"/>
  <c r="AE313" i="23"/>
  <c r="AE314" i="23"/>
  <c r="AE315" i="23"/>
  <c r="AE316" i="23"/>
  <c r="AE327" i="23"/>
  <c r="AE328" i="23"/>
  <c r="AE329" i="23"/>
  <c r="AE330" i="23"/>
  <c r="AE331" i="23"/>
  <c r="AE332" i="23"/>
  <c r="AE333" i="23"/>
  <c r="AE335" i="23"/>
  <c r="AE336" i="23"/>
  <c r="AJ316" i="23"/>
  <c r="AH316" i="23"/>
  <c r="AF316" i="23"/>
  <c r="AD316" i="23"/>
  <c r="AJ315" i="23"/>
  <c r="AH315" i="23"/>
  <c r="AF315" i="23"/>
  <c r="AD315" i="23"/>
  <c r="AJ314" i="23"/>
  <c r="AH314" i="23"/>
  <c r="AF314" i="23"/>
  <c r="AD314" i="23"/>
  <c r="AJ313" i="23"/>
  <c r="AH313" i="23"/>
  <c r="AF313" i="23"/>
  <c r="AD313" i="23"/>
  <c r="AJ312" i="23"/>
  <c r="AH312" i="23"/>
  <c r="AF312" i="23"/>
  <c r="AD312" i="23"/>
  <c r="AJ311" i="23"/>
  <c r="AH311" i="23"/>
  <c r="AF311" i="23"/>
  <c r="AD311" i="23"/>
  <c r="AJ272" i="23"/>
  <c r="AH272" i="23"/>
  <c r="AG272" i="23"/>
  <c r="AF272" i="23"/>
  <c r="AD272" i="23"/>
  <c r="AJ271" i="23"/>
  <c r="AH271" i="23"/>
  <c r="AG271" i="23"/>
  <c r="AF271" i="23"/>
  <c r="AD271" i="23"/>
  <c r="AJ270" i="23"/>
  <c r="AH270" i="23"/>
  <c r="AG270" i="23"/>
  <c r="AF270" i="23"/>
  <c r="AD270" i="23"/>
  <c r="AJ269" i="23"/>
  <c r="AH269" i="23"/>
  <c r="AG269" i="23"/>
  <c r="AF269" i="23"/>
  <c r="AD269" i="23"/>
  <c r="AJ268" i="23"/>
  <c r="AH268" i="23"/>
  <c r="AG268" i="23"/>
  <c r="AF268" i="23"/>
  <c r="AD268" i="23"/>
  <c r="AJ267" i="23"/>
  <c r="AH267" i="23"/>
  <c r="AG267" i="23"/>
  <c r="AF267" i="23"/>
  <c r="AD267" i="23"/>
  <c r="O341" i="23"/>
  <c r="AD362" i="23"/>
  <c r="AF244" i="23"/>
  <c r="AF245" i="23"/>
  <c r="AF246" i="23"/>
  <c r="AF253" i="23"/>
  <c r="AF254" i="23"/>
  <c r="AF256" i="23"/>
  <c r="AF260" i="23"/>
  <c r="AF261" i="23"/>
  <c r="AF265" i="23"/>
  <c r="AF266" i="23"/>
  <c r="AF289" i="23"/>
  <c r="AF290" i="23"/>
  <c r="AF291" i="23"/>
  <c r="AF292" i="23"/>
  <c r="AF293" i="23"/>
  <c r="AF296" i="23"/>
  <c r="AF297" i="23"/>
  <c r="AF298" i="23"/>
  <c r="AF301" i="23"/>
  <c r="AF304" i="23"/>
  <c r="AF305" i="23"/>
  <c r="AF307" i="23"/>
  <c r="AF308" i="23"/>
  <c r="AF309" i="23"/>
  <c r="AF310" i="23"/>
  <c r="AF326" i="23"/>
  <c r="AF327" i="23"/>
  <c r="AF328" i="23"/>
  <c r="AF329" i="23"/>
  <c r="AF330" i="23"/>
  <c r="AF331" i="23"/>
  <c r="AF332" i="23"/>
  <c r="AF333" i="23"/>
  <c r="AF335" i="23"/>
  <c r="AF336" i="23"/>
  <c r="AF148" i="23"/>
  <c r="AF157" i="23"/>
  <c r="AF158" i="23"/>
  <c r="AJ442" i="23"/>
  <c r="AJ436" i="23"/>
  <c r="AJ437" i="23"/>
  <c r="AJ438" i="23"/>
  <c r="AJ440" i="23"/>
  <c r="AJ441" i="23"/>
  <c r="AJ443" i="23"/>
  <c r="AJ444" i="23"/>
  <c r="AJ445" i="23"/>
  <c r="AJ446" i="23"/>
  <c r="AJ447" i="23"/>
  <c r="AJ452" i="23"/>
  <c r="AJ453" i="23"/>
  <c r="AJ454" i="23"/>
  <c r="AJ244" i="23"/>
  <c r="AJ245" i="23"/>
  <c r="AJ246" i="23"/>
  <c r="AJ253" i="23"/>
  <c r="AJ254" i="23"/>
  <c r="AJ256" i="23"/>
  <c r="AJ260" i="23"/>
  <c r="AJ261" i="23"/>
  <c r="AJ265" i="23"/>
  <c r="AJ266" i="23"/>
  <c r="AJ289" i="23"/>
  <c r="AJ290" i="23"/>
  <c r="AJ291" i="23"/>
  <c r="AJ292" i="23"/>
  <c r="AJ293" i="23"/>
  <c r="AJ296" i="23"/>
  <c r="AJ297" i="23"/>
  <c r="AJ298" i="23"/>
  <c r="AJ301" i="23"/>
  <c r="AJ304" i="23"/>
  <c r="AJ305" i="23"/>
  <c r="AJ307" i="23"/>
  <c r="AJ308" i="23"/>
  <c r="AJ309" i="23"/>
  <c r="AJ310" i="23"/>
  <c r="AJ326" i="23"/>
  <c r="AJ327" i="23"/>
  <c r="AJ328" i="23"/>
  <c r="AJ329" i="23"/>
  <c r="AJ330" i="23"/>
  <c r="AJ331" i="23"/>
  <c r="AJ332" i="23"/>
  <c r="AJ333" i="23"/>
  <c r="AJ335" i="23"/>
  <c r="AJ336" i="23"/>
  <c r="AH225" i="23"/>
  <c r="AH227" i="23"/>
  <c r="AH230" i="23"/>
  <c r="AH231" i="23"/>
  <c r="AH234" i="23"/>
  <c r="AH235" i="23"/>
  <c r="AH236" i="23"/>
  <c r="G31" i="23"/>
  <c r="AB379" i="23"/>
  <c r="AD20" i="23"/>
  <c r="AH20" i="23"/>
  <c r="AI20" i="23"/>
  <c r="AJ20" i="23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2" i="26"/>
  <c r="O3" i="26"/>
  <c r="O4" i="26"/>
  <c r="O5" i="26"/>
  <c r="O1" i="26"/>
  <c r="R61" i="26"/>
  <c r="R62" i="26"/>
  <c r="Q61" i="26"/>
  <c r="E61" i="26"/>
  <c r="AD244" i="23"/>
  <c r="AD245" i="23"/>
  <c r="AD246" i="23"/>
  <c r="AD253" i="23"/>
  <c r="AD254" i="23"/>
  <c r="AD256" i="23"/>
  <c r="AD260" i="23"/>
  <c r="AD261" i="23"/>
  <c r="AD265" i="23"/>
  <c r="AD266" i="23"/>
  <c r="AD289" i="23"/>
  <c r="AD290" i="23"/>
  <c r="AD291" i="23"/>
  <c r="AD292" i="23"/>
  <c r="AD293" i="23"/>
  <c r="AD296" i="23"/>
  <c r="AD297" i="23"/>
  <c r="AD298" i="23"/>
  <c r="AD301" i="23"/>
  <c r="AD304" i="23"/>
  <c r="AD305" i="23"/>
  <c r="AD307" i="23"/>
  <c r="AD308" i="23"/>
  <c r="AD309" i="23"/>
  <c r="AD310" i="23"/>
  <c r="AD326" i="23"/>
  <c r="AD327" i="23"/>
  <c r="AD328" i="23"/>
  <c r="AD329" i="23"/>
  <c r="AD330" i="23"/>
  <c r="AD331" i="23"/>
  <c r="AD332" i="23"/>
  <c r="AD333" i="23"/>
  <c r="AD335" i="23"/>
  <c r="AD336" i="23"/>
  <c r="AI236" i="23"/>
  <c r="AI225" i="23"/>
  <c r="AI227" i="23"/>
  <c r="AI230" i="23"/>
  <c r="AI231" i="23"/>
  <c r="AI235" i="23"/>
  <c r="AI148" i="23"/>
  <c r="AK455" i="23"/>
  <c r="AS455" i="23" s="1"/>
  <c r="M457" i="23"/>
  <c r="AP208" i="23"/>
  <c r="AP209" i="23"/>
  <c r="AP210" i="23"/>
  <c r="AJ16" i="23"/>
  <c r="AJ17" i="23"/>
  <c r="AJ18" i="23"/>
  <c r="AJ21" i="23"/>
  <c r="AJ22" i="23"/>
  <c r="AJ23" i="23"/>
  <c r="AJ24" i="23"/>
  <c r="AJ26" i="23"/>
  <c r="AJ27" i="23"/>
  <c r="AJ28" i="23"/>
  <c r="AJ30" i="23"/>
  <c r="AJ412" i="23"/>
  <c r="AJ414" i="23"/>
  <c r="AJ415" i="23"/>
  <c r="AJ416" i="23"/>
  <c r="AJ85" i="23"/>
  <c r="AJ86" i="23"/>
  <c r="AJ92" i="23"/>
  <c r="AJ94" i="23"/>
  <c r="AJ276" i="23"/>
  <c r="AJ63" i="23"/>
  <c r="AJ64" i="23"/>
  <c r="AJ69" i="23"/>
  <c r="AJ71" i="23"/>
  <c r="AJ72" i="23"/>
  <c r="AJ78" i="23"/>
  <c r="AJ422" i="23"/>
  <c r="AJ423" i="23"/>
  <c r="AJ404" i="23"/>
  <c r="AJ405" i="23" s="1"/>
  <c r="AR405" i="23" s="1"/>
  <c r="AJ213" i="23"/>
  <c r="AJ216" i="23"/>
  <c r="AJ217" i="23"/>
  <c r="AJ219" i="23"/>
  <c r="AJ189" i="23"/>
  <c r="AJ190" i="23"/>
  <c r="AJ193" i="23"/>
  <c r="AJ148" i="23"/>
  <c r="AJ157" i="23"/>
  <c r="AJ158" i="23"/>
  <c r="AI16" i="23"/>
  <c r="AI17" i="23"/>
  <c r="AI18" i="23"/>
  <c r="AI21" i="23"/>
  <c r="AI22" i="23"/>
  <c r="AI23" i="23"/>
  <c r="AI24" i="23"/>
  <c r="AI26" i="23"/>
  <c r="AI27" i="23"/>
  <c r="AI28" i="23"/>
  <c r="AI30" i="23"/>
  <c r="AI412" i="23"/>
  <c r="AI414" i="23"/>
  <c r="AI415" i="23"/>
  <c r="AI416" i="23"/>
  <c r="AI428" i="23"/>
  <c r="AI430" i="23"/>
  <c r="AI371" i="23"/>
  <c r="AI85" i="23"/>
  <c r="AI86" i="23"/>
  <c r="AI92" i="23"/>
  <c r="AQ96" i="23"/>
  <c r="AQ97" i="23"/>
  <c r="AQ98" i="23"/>
  <c r="AI276" i="23"/>
  <c r="AQ276" i="23" s="1"/>
  <c r="AI63" i="23"/>
  <c r="AI64" i="23"/>
  <c r="AI69" i="23"/>
  <c r="AI71" i="23"/>
  <c r="AI72" i="23"/>
  <c r="AI78" i="23"/>
  <c r="AI436" i="23"/>
  <c r="AI437" i="23"/>
  <c r="AI438" i="23"/>
  <c r="AI440" i="23"/>
  <c r="AI441" i="23"/>
  <c r="AI442" i="23"/>
  <c r="AI443" i="23"/>
  <c r="AI444" i="23"/>
  <c r="AI445" i="23"/>
  <c r="AI446" i="23"/>
  <c r="AI447" i="23"/>
  <c r="AI452" i="23"/>
  <c r="AI453" i="23"/>
  <c r="AI454" i="23"/>
  <c r="AI459" i="23"/>
  <c r="AI461" i="23"/>
  <c r="AI465" i="23"/>
  <c r="AI466" i="23"/>
  <c r="AI468" i="23"/>
  <c r="AI469" i="23"/>
  <c r="AH16" i="23"/>
  <c r="AH17" i="23"/>
  <c r="AH18" i="23"/>
  <c r="AH21" i="23"/>
  <c r="AH22" i="23"/>
  <c r="AH23" i="23"/>
  <c r="AH24" i="23"/>
  <c r="AH26" i="23"/>
  <c r="AH27" i="23"/>
  <c r="AH28" i="23"/>
  <c r="AH30" i="23"/>
  <c r="AH412" i="23"/>
  <c r="AH414" i="23"/>
  <c r="AH415" i="23"/>
  <c r="AH416" i="23"/>
  <c r="AH428" i="23"/>
  <c r="AH430" i="23"/>
  <c r="AH371" i="23"/>
  <c r="AH378" i="23"/>
  <c r="AH85" i="23"/>
  <c r="AH86" i="23"/>
  <c r="AH92" i="23"/>
  <c r="AH94" i="23"/>
  <c r="AP96" i="23"/>
  <c r="AP97" i="23"/>
  <c r="AP98" i="23"/>
  <c r="AH276" i="23"/>
  <c r="AP276" i="23" s="1"/>
  <c r="AH63" i="23"/>
  <c r="AH64" i="23"/>
  <c r="AH69" i="23"/>
  <c r="AH71" i="23"/>
  <c r="AH72" i="23"/>
  <c r="AH78" i="23"/>
  <c r="AH244" i="23"/>
  <c r="AH245" i="23"/>
  <c r="AH246" i="23"/>
  <c r="AH253" i="23"/>
  <c r="AH254" i="23"/>
  <c r="AH256" i="23"/>
  <c r="AH260" i="23"/>
  <c r="AH261" i="23"/>
  <c r="AH265" i="23"/>
  <c r="AH266" i="23"/>
  <c r="AH289" i="23"/>
  <c r="AH290" i="23"/>
  <c r="AH291" i="23"/>
  <c r="AH292" i="23"/>
  <c r="AH293" i="23"/>
  <c r="AH296" i="23"/>
  <c r="AH297" i="23"/>
  <c r="AH298" i="23"/>
  <c r="AH301" i="23"/>
  <c r="AH304" i="23"/>
  <c r="AH305" i="23"/>
  <c r="AH307" i="23"/>
  <c r="AH308" i="23"/>
  <c r="AH309" i="23"/>
  <c r="AH310" i="23"/>
  <c r="AH326" i="23"/>
  <c r="AH327" i="23"/>
  <c r="AH328" i="23"/>
  <c r="AH329" i="23"/>
  <c r="AH330" i="23"/>
  <c r="AH331" i="23"/>
  <c r="AH332" i="23"/>
  <c r="AH333" i="23"/>
  <c r="AH335" i="23"/>
  <c r="AH336" i="23"/>
  <c r="AH436" i="23"/>
  <c r="AH437" i="23"/>
  <c r="AH438" i="23"/>
  <c r="AH440" i="23"/>
  <c r="AH441" i="23"/>
  <c r="AH442" i="23"/>
  <c r="AH443" i="23"/>
  <c r="AH444" i="23"/>
  <c r="AH445" i="23"/>
  <c r="AH446" i="23"/>
  <c r="AH447" i="23"/>
  <c r="AH452" i="23"/>
  <c r="AH453" i="23"/>
  <c r="AH454" i="23"/>
  <c r="AH459" i="23"/>
  <c r="AH461" i="23"/>
  <c r="AH465" i="23"/>
  <c r="AH466" i="23"/>
  <c r="AH468" i="23"/>
  <c r="AH469" i="23"/>
  <c r="AG412" i="23"/>
  <c r="AG415" i="23"/>
  <c r="AG416" i="23"/>
  <c r="AG430" i="23"/>
  <c r="AG378" i="23"/>
  <c r="AG85" i="23"/>
  <c r="AG86" i="23"/>
  <c r="AG94" i="23"/>
  <c r="AG276" i="23"/>
  <c r="AG63" i="23"/>
  <c r="AG64" i="23"/>
  <c r="AG69" i="23"/>
  <c r="AG71" i="23"/>
  <c r="AG72" i="23"/>
  <c r="AG78" i="23"/>
  <c r="AG404" i="23"/>
  <c r="AG148" i="23"/>
  <c r="AG157" i="23"/>
  <c r="AG158" i="23"/>
  <c r="AG244" i="23"/>
  <c r="AG245" i="23"/>
  <c r="AG246" i="23"/>
  <c r="AG253" i="23"/>
  <c r="AG254" i="23"/>
  <c r="AG256" i="23"/>
  <c r="AG260" i="23"/>
  <c r="AG261" i="23"/>
  <c r="AG265" i="23"/>
  <c r="AG266" i="23"/>
  <c r="AG326" i="23"/>
  <c r="AG327" i="23"/>
  <c r="AG328" i="23"/>
  <c r="AG329" i="23"/>
  <c r="AG330" i="23"/>
  <c r="AG331" i="23"/>
  <c r="AG332" i="23"/>
  <c r="AG333" i="23"/>
  <c r="AG335" i="23"/>
  <c r="AG336" i="23"/>
  <c r="AO337" i="23"/>
  <c r="AG436" i="23"/>
  <c r="AG437" i="23"/>
  <c r="AG438" i="23"/>
  <c r="AG440" i="23"/>
  <c r="AG441" i="23"/>
  <c r="AG442" i="23"/>
  <c r="AG443" i="23"/>
  <c r="AG444" i="23"/>
  <c r="AG445" i="23"/>
  <c r="AG446" i="23"/>
  <c r="AG447" i="23"/>
  <c r="AG452" i="23"/>
  <c r="AG453" i="23"/>
  <c r="AG454" i="23"/>
  <c r="AG459" i="23"/>
  <c r="AG461" i="23"/>
  <c r="AG465" i="23"/>
  <c r="AG466" i="23"/>
  <c r="AG468" i="23"/>
  <c r="AG469" i="23"/>
  <c r="AF412" i="23"/>
  <c r="AF414" i="23"/>
  <c r="AF415" i="23"/>
  <c r="AF416" i="23"/>
  <c r="AF371" i="23"/>
  <c r="AF378" i="23"/>
  <c r="AF85" i="23"/>
  <c r="AF86" i="23"/>
  <c r="AF88" i="23"/>
  <c r="AF92" i="23"/>
  <c r="AF94" i="23"/>
  <c r="AF276" i="23"/>
  <c r="AF63" i="23"/>
  <c r="AF64" i="23"/>
  <c r="AF71" i="23"/>
  <c r="AF72" i="23"/>
  <c r="AF78" i="23"/>
  <c r="AF404" i="23"/>
  <c r="AN337" i="23"/>
  <c r="AF436" i="23"/>
  <c r="AF437" i="23"/>
  <c r="AF438" i="23"/>
  <c r="AF440" i="23"/>
  <c r="AF441" i="23"/>
  <c r="AF442" i="23"/>
  <c r="AF443" i="23"/>
  <c r="AF444" i="23"/>
  <c r="AF445" i="23"/>
  <c r="AF446" i="23"/>
  <c r="AF447" i="23"/>
  <c r="AF452" i="23"/>
  <c r="AF453" i="23"/>
  <c r="AF454" i="23"/>
  <c r="AF459" i="23"/>
  <c r="AF461" i="23"/>
  <c r="AF465" i="23"/>
  <c r="AF466" i="23"/>
  <c r="AF468" i="23"/>
  <c r="AF469" i="23"/>
  <c r="AE414" i="23"/>
  <c r="AE415" i="23"/>
  <c r="AE416" i="23"/>
  <c r="AE428" i="23"/>
  <c r="AE430" i="23"/>
  <c r="AE371" i="23"/>
  <c r="AE378" i="23"/>
  <c r="AE92" i="23"/>
  <c r="AE94" i="23"/>
  <c r="AE422" i="23"/>
  <c r="AE423" i="23"/>
  <c r="AM337" i="23"/>
  <c r="AE436" i="23"/>
  <c r="AE437" i="23"/>
  <c r="AE438" i="23"/>
  <c r="AE440" i="23"/>
  <c r="AE441" i="23"/>
  <c r="AE442" i="23"/>
  <c r="AE443" i="23"/>
  <c r="AE444" i="23"/>
  <c r="AE445" i="23"/>
  <c r="AE446" i="23"/>
  <c r="AE447" i="23"/>
  <c r="AE452" i="23"/>
  <c r="AE453" i="23"/>
  <c r="AE454" i="23"/>
  <c r="AE459" i="23"/>
  <c r="AE461" i="23"/>
  <c r="AE465" i="23"/>
  <c r="AE466" i="23"/>
  <c r="AE468" i="23"/>
  <c r="AE469" i="23"/>
  <c r="AD16" i="23"/>
  <c r="AD17" i="23"/>
  <c r="AD18" i="23"/>
  <c r="AD21" i="23"/>
  <c r="AD22" i="23"/>
  <c r="AD23" i="23"/>
  <c r="AD24" i="23"/>
  <c r="AD26" i="23"/>
  <c r="AD27" i="23"/>
  <c r="AD28" i="23"/>
  <c r="AD30" i="23"/>
  <c r="AD412" i="23"/>
  <c r="AD414" i="23"/>
  <c r="AD415" i="23"/>
  <c r="AD416" i="23"/>
  <c r="AD371" i="23"/>
  <c r="AD378" i="23"/>
  <c r="AD85" i="23"/>
  <c r="AD86" i="23"/>
  <c r="AD87" i="23"/>
  <c r="AD88" i="23"/>
  <c r="AD94" i="23"/>
  <c r="AD276" i="23"/>
  <c r="AD63" i="23"/>
  <c r="AD69" i="23"/>
  <c r="AD71" i="23"/>
  <c r="AD72" i="23"/>
  <c r="AD78" i="23"/>
  <c r="AD422" i="23"/>
  <c r="AD423" i="23"/>
  <c r="AL337" i="23"/>
  <c r="AD436" i="23"/>
  <c r="AD437" i="23"/>
  <c r="AD438" i="23"/>
  <c r="AD440" i="23"/>
  <c r="AD441" i="23"/>
  <c r="AD442" i="23"/>
  <c r="AD443" i="23"/>
  <c r="AD444" i="23"/>
  <c r="AD445" i="23"/>
  <c r="AD446" i="23"/>
  <c r="AD447" i="23"/>
  <c r="AD452" i="23"/>
  <c r="AD453" i="23"/>
  <c r="AD454" i="23"/>
  <c r="AD459" i="23"/>
  <c r="AD461" i="23"/>
  <c r="AD465" i="23"/>
  <c r="AD466" i="23"/>
  <c r="AD468" i="23"/>
  <c r="AD469" i="23"/>
  <c r="AB417" i="23"/>
  <c r="AB31" i="23"/>
  <c r="AB122" i="23"/>
  <c r="AB337" i="23"/>
  <c r="AB431" i="23"/>
  <c r="AB95" i="23"/>
  <c r="AB79" i="23"/>
  <c r="AB354" i="23"/>
  <c r="AB424" i="23"/>
  <c r="AB405" i="23"/>
  <c r="AB183" i="23"/>
  <c r="AB142" i="23"/>
  <c r="AB220" i="23"/>
  <c r="AB456" i="23"/>
  <c r="AB471" i="23"/>
  <c r="AK442" i="23"/>
  <c r="AK443" i="23"/>
  <c r="AK444" i="23"/>
  <c r="S5" i="26"/>
  <c r="S6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P61" i="26"/>
  <c r="S61" i="26"/>
  <c r="O62" i="26"/>
  <c r="P62" i="26"/>
  <c r="Q62" i="26"/>
  <c r="S62" i="26"/>
  <c r="O63" i="26"/>
  <c r="P63" i="26"/>
  <c r="Q63" i="26"/>
  <c r="R63" i="26"/>
  <c r="S63" i="26"/>
  <c r="O64" i="26"/>
  <c r="P64" i="26"/>
  <c r="Q64" i="26"/>
  <c r="R64" i="26"/>
  <c r="S64" i="26"/>
  <c r="O65" i="26"/>
  <c r="P65" i="26"/>
  <c r="Q65" i="26"/>
  <c r="R65" i="26"/>
  <c r="S65" i="26"/>
  <c r="P66" i="26"/>
  <c r="Q66" i="26"/>
  <c r="R66" i="26"/>
  <c r="S66" i="26"/>
  <c r="O67" i="26"/>
  <c r="P67" i="26"/>
  <c r="Q67" i="26"/>
  <c r="R67" i="26"/>
  <c r="S67" i="26"/>
  <c r="O68" i="26"/>
  <c r="P68" i="26"/>
  <c r="Q68" i="26"/>
  <c r="R68" i="26"/>
  <c r="S68" i="26"/>
  <c r="O69" i="26"/>
  <c r="P69" i="26"/>
  <c r="Q69" i="26"/>
  <c r="R69" i="26"/>
  <c r="S69" i="26"/>
  <c r="O70" i="26"/>
  <c r="P70" i="26"/>
  <c r="Q70" i="26"/>
  <c r="R70" i="26"/>
  <c r="S70" i="26"/>
  <c r="O71" i="26"/>
  <c r="P71" i="26"/>
  <c r="Q71" i="26"/>
  <c r="R71" i="26"/>
  <c r="S71" i="26"/>
  <c r="O72" i="26"/>
  <c r="P72" i="26"/>
  <c r="Q72" i="26"/>
  <c r="R72" i="26"/>
  <c r="S72" i="26"/>
  <c r="O73" i="26"/>
  <c r="P73" i="26"/>
  <c r="Q73" i="26"/>
  <c r="R73" i="26"/>
  <c r="S73" i="26"/>
  <c r="O75" i="26"/>
  <c r="P75" i="26"/>
  <c r="Q75" i="26"/>
  <c r="R75" i="26"/>
  <c r="S75" i="26"/>
  <c r="O76" i="26"/>
  <c r="P76" i="26"/>
  <c r="Q76" i="26"/>
  <c r="R76" i="26"/>
  <c r="S76" i="26"/>
  <c r="O77" i="26"/>
  <c r="P77" i="26"/>
  <c r="Q77" i="26"/>
  <c r="R77" i="26"/>
  <c r="S77" i="26"/>
  <c r="O78" i="26"/>
  <c r="P78" i="26"/>
  <c r="Q78" i="26"/>
  <c r="R78" i="26"/>
  <c r="S78" i="26"/>
  <c r="O79" i="26"/>
  <c r="P79" i="26"/>
  <c r="Q79" i="26"/>
  <c r="R79" i="26"/>
  <c r="S79" i="26"/>
  <c r="O80" i="26"/>
  <c r="P80" i="26"/>
  <c r="Q80" i="26"/>
  <c r="R80" i="26"/>
  <c r="S80" i="26"/>
  <c r="O81" i="26"/>
  <c r="P81" i="26"/>
  <c r="Q81" i="26"/>
  <c r="R81" i="26"/>
  <c r="S81" i="26"/>
  <c r="O82" i="26"/>
  <c r="P82" i="26"/>
  <c r="Q82" i="26"/>
  <c r="R82" i="26"/>
  <c r="S82" i="26"/>
  <c r="O83" i="26"/>
  <c r="P83" i="26"/>
  <c r="Q83" i="26"/>
  <c r="R83" i="26"/>
  <c r="S83" i="26"/>
  <c r="O84" i="26"/>
  <c r="P84" i="26"/>
  <c r="Q84" i="26"/>
  <c r="R84" i="26"/>
  <c r="S84" i="26"/>
  <c r="O85" i="26"/>
  <c r="P85" i="26"/>
  <c r="Q85" i="26"/>
  <c r="R85" i="26"/>
  <c r="S85" i="26"/>
  <c r="O101" i="26"/>
  <c r="P101" i="26"/>
  <c r="Q101" i="26"/>
  <c r="R101" i="26"/>
  <c r="S101" i="26"/>
  <c r="O102" i="26"/>
  <c r="P102" i="26"/>
  <c r="Q102" i="26"/>
  <c r="R102" i="26"/>
  <c r="S102" i="26"/>
  <c r="O103" i="26"/>
  <c r="P103" i="26"/>
  <c r="Q103" i="26"/>
  <c r="R103" i="26"/>
  <c r="S103" i="26"/>
  <c r="O104" i="26"/>
  <c r="P104" i="26"/>
  <c r="Q104" i="26"/>
  <c r="R104" i="26"/>
  <c r="S104" i="26"/>
  <c r="O105" i="26"/>
  <c r="P105" i="26"/>
  <c r="Q105" i="26"/>
  <c r="R105" i="26"/>
  <c r="S105" i="26"/>
  <c r="O106" i="26"/>
  <c r="P106" i="26"/>
  <c r="Q106" i="26"/>
  <c r="R106" i="26"/>
  <c r="S106" i="26"/>
  <c r="O107" i="26"/>
  <c r="P107" i="26"/>
  <c r="Q107" i="26"/>
  <c r="R107" i="26"/>
  <c r="S107" i="26"/>
  <c r="O108" i="26"/>
  <c r="P108" i="26"/>
  <c r="Q108" i="26"/>
  <c r="R108" i="26"/>
  <c r="S108" i="26"/>
  <c r="O109" i="26"/>
  <c r="P109" i="26"/>
  <c r="Q109" i="26"/>
  <c r="R109" i="26"/>
  <c r="S109" i="26"/>
  <c r="O110" i="26"/>
  <c r="P110" i="26"/>
  <c r="Q110" i="26"/>
  <c r="R110" i="26"/>
  <c r="S110" i="26"/>
  <c r="O111" i="26"/>
  <c r="P111" i="26"/>
  <c r="Q111" i="26"/>
  <c r="R111" i="26"/>
  <c r="S111" i="26"/>
  <c r="O112" i="26"/>
  <c r="P112" i="26"/>
  <c r="Q112" i="26"/>
  <c r="R112" i="26"/>
  <c r="S112" i="26"/>
  <c r="O113" i="26"/>
  <c r="P113" i="26"/>
  <c r="Q113" i="26"/>
  <c r="R113" i="26"/>
  <c r="S113" i="26"/>
  <c r="O114" i="26"/>
  <c r="P114" i="26"/>
  <c r="Q114" i="26"/>
  <c r="R114" i="26"/>
  <c r="S114" i="26"/>
  <c r="O115" i="26"/>
  <c r="P115" i="26"/>
  <c r="Q115" i="26"/>
  <c r="R115" i="26"/>
  <c r="S115" i="26"/>
  <c r="O116" i="26"/>
  <c r="P116" i="26"/>
  <c r="Q116" i="26"/>
  <c r="R116" i="26"/>
  <c r="S116" i="26"/>
  <c r="O117" i="26"/>
  <c r="P117" i="26"/>
  <c r="Q117" i="26"/>
  <c r="R117" i="26"/>
  <c r="S117" i="26"/>
  <c r="O118" i="26"/>
  <c r="P118" i="26"/>
  <c r="Q118" i="26"/>
  <c r="R118" i="26"/>
  <c r="S118" i="26"/>
  <c r="O119" i="26"/>
  <c r="P119" i="26"/>
  <c r="Q119" i="26"/>
  <c r="R119" i="26"/>
  <c r="S119" i="26"/>
  <c r="O120" i="26"/>
  <c r="P120" i="26"/>
  <c r="Q120" i="26"/>
  <c r="R120" i="26"/>
  <c r="S120" i="26"/>
  <c r="O121" i="26"/>
  <c r="P121" i="26"/>
  <c r="Q121" i="26"/>
  <c r="R121" i="26"/>
  <c r="S121" i="26"/>
  <c r="O122" i="26"/>
  <c r="P122" i="26"/>
  <c r="Q122" i="26"/>
  <c r="R122" i="26"/>
  <c r="S122" i="26"/>
  <c r="O123" i="26"/>
  <c r="P123" i="26"/>
  <c r="Q123" i="26"/>
  <c r="R123" i="26"/>
  <c r="S123" i="26"/>
  <c r="O124" i="26"/>
  <c r="P124" i="26"/>
  <c r="Q124" i="26"/>
  <c r="R124" i="26"/>
  <c r="S124" i="26"/>
  <c r="O125" i="26"/>
  <c r="P125" i="26"/>
  <c r="Q125" i="26"/>
  <c r="R125" i="26"/>
  <c r="S125" i="26"/>
  <c r="O126" i="26"/>
  <c r="P126" i="26"/>
  <c r="Q126" i="26"/>
  <c r="R126" i="26"/>
  <c r="S126" i="26"/>
  <c r="O127" i="26"/>
  <c r="P127" i="26"/>
  <c r="Q127" i="26"/>
  <c r="R127" i="26"/>
  <c r="S127" i="26"/>
  <c r="O128" i="26"/>
  <c r="P128" i="26"/>
  <c r="Q128" i="26"/>
  <c r="R128" i="26"/>
  <c r="S128" i="26"/>
  <c r="O129" i="26"/>
  <c r="P129" i="26"/>
  <c r="Q129" i="26"/>
  <c r="R129" i="26"/>
  <c r="S129" i="26"/>
  <c r="O130" i="26"/>
  <c r="P130" i="26"/>
  <c r="Q130" i="26"/>
  <c r="R130" i="26"/>
  <c r="S130" i="26"/>
  <c r="O131" i="26"/>
  <c r="P131" i="26"/>
  <c r="Q131" i="26"/>
  <c r="R131" i="26"/>
  <c r="S131" i="26"/>
  <c r="O132" i="26"/>
  <c r="P132" i="26"/>
  <c r="Q132" i="26"/>
  <c r="R132" i="26"/>
  <c r="S132" i="26"/>
  <c r="O133" i="26"/>
  <c r="P133" i="26"/>
  <c r="Q133" i="26"/>
  <c r="R133" i="26"/>
  <c r="S133" i="26"/>
  <c r="O134" i="26"/>
  <c r="P134" i="26"/>
  <c r="Q134" i="26"/>
  <c r="R134" i="26"/>
  <c r="S134" i="26"/>
  <c r="O135" i="26"/>
  <c r="P135" i="26"/>
  <c r="Q135" i="26"/>
  <c r="R135" i="26"/>
  <c r="S135" i="26"/>
  <c r="O136" i="26"/>
  <c r="P136" i="26"/>
  <c r="Q136" i="26"/>
  <c r="R136" i="26"/>
  <c r="S136" i="26"/>
  <c r="O137" i="26"/>
  <c r="P137" i="26"/>
  <c r="Q137" i="26"/>
  <c r="R137" i="26"/>
  <c r="S137" i="26"/>
  <c r="O138" i="26"/>
  <c r="P138" i="26"/>
  <c r="Q138" i="26"/>
  <c r="R138" i="26"/>
  <c r="S138" i="26"/>
  <c r="O139" i="26"/>
  <c r="P139" i="26"/>
  <c r="Q139" i="26"/>
  <c r="R139" i="26"/>
  <c r="S139" i="26"/>
  <c r="O140" i="26"/>
  <c r="P140" i="26"/>
  <c r="Q140" i="26"/>
  <c r="R140" i="26"/>
  <c r="S140" i="26"/>
  <c r="O141" i="26"/>
  <c r="P141" i="26"/>
  <c r="Q141" i="26"/>
  <c r="R141" i="26"/>
  <c r="S141" i="26"/>
  <c r="O142" i="26"/>
  <c r="P142" i="26"/>
  <c r="Q142" i="26"/>
  <c r="R142" i="26"/>
  <c r="S142" i="26"/>
  <c r="O143" i="26"/>
  <c r="P143" i="26"/>
  <c r="Q143" i="26"/>
  <c r="R143" i="26"/>
  <c r="S143" i="26"/>
  <c r="O144" i="26"/>
  <c r="P144" i="26"/>
  <c r="Q144" i="26"/>
  <c r="R144" i="26"/>
  <c r="S144" i="26"/>
  <c r="O145" i="26"/>
  <c r="P145" i="26"/>
  <c r="Q145" i="26"/>
  <c r="R145" i="26"/>
  <c r="S145" i="26"/>
  <c r="O146" i="26"/>
  <c r="P146" i="26"/>
  <c r="Q146" i="26"/>
  <c r="R146" i="26"/>
  <c r="S146" i="26"/>
  <c r="O147" i="26"/>
  <c r="P147" i="26"/>
  <c r="Q147" i="26"/>
  <c r="R147" i="26"/>
  <c r="S147" i="26"/>
  <c r="O148" i="26"/>
  <c r="P148" i="26"/>
  <c r="Q148" i="26"/>
  <c r="R148" i="26"/>
  <c r="S148" i="26"/>
  <c r="O166" i="26"/>
  <c r="P166" i="26"/>
  <c r="Q166" i="26"/>
  <c r="R166" i="26"/>
  <c r="S166" i="26"/>
  <c r="O167" i="26"/>
  <c r="P167" i="26"/>
  <c r="Q167" i="26"/>
  <c r="R167" i="26"/>
  <c r="S167" i="26"/>
  <c r="O168" i="26"/>
  <c r="P168" i="26"/>
  <c r="Q168" i="26"/>
  <c r="R168" i="26"/>
  <c r="S168" i="26"/>
  <c r="O169" i="26"/>
  <c r="P169" i="26"/>
  <c r="Q169" i="26"/>
  <c r="R169" i="26"/>
  <c r="S169" i="26"/>
  <c r="O170" i="26"/>
  <c r="P170" i="26"/>
  <c r="Q170" i="26"/>
  <c r="R170" i="26"/>
  <c r="S170" i="26"/>
  <c r="O171" i="26"/>
  <c r="P171" i="26"/>
  <c r="Q171" i="26"/>
  <c r="R171" i="26"/>
  <c r="S171" i="26"/>
  <c r="O172" i="26"/>
  <c r="P172" i="26"/>
  <c r="Q172" i="26"/>
  <c r="R172" i="26"/>
  <c r="S172" i="26"/>
  <c r="O173" i="26"/>
  <c r="P173" i="26"/>
  <c r="Q173" i="26"/>
  <c r="R173" i="26"/>
  <c r="S173" i="26"/>
  <c r="O174" i="26"/>
  <c r="P174" i="26"/>
  <c r="Q174" i="26"/>
  <c r="R174" i="26"/>
  <c r="S174" i="26"/>
  <c r="O175" i="26"/>
  <c r="P175" i="26"/>
  <c r="Q175" i="26"/>
  <c r="R175" i="26"/>
  <c r="S175" i="26"/>
  <c r="O176" i="26"/>
  <c r="P176" i="26"/>
  <c r="Q176" i="26"/>
  <c r="R176" i="26"/>
  <c r="S176" i="26"/>
  <c r="O177" i="26"/>
  <c r="P177" i="26"/>
  <c r="Q177" i="26"/>
  <c r="R177" i="26"/>
  <c r="S177" i="26"/>
  <c r="O178" i="26"/>
  <c r="P178" i="26"/>
  <c r="Q178" i="26"/>
  <c r="R178" i="26"/>
  <c r="S178" i="26"/>
  <c r="O179" i="26"/>
  <c r="P179" i="26"/>
  <c r="Q179" i="26"/>
  <c r="R179" i="26"/>
  <c r="S179" i="26"/>
  <c r="O180" i="26"/>
  <c r="P180" i="26"/>
  <c r="Q180" i="26"/>
  <c r="R180" i="26"/>
  <c r="S180" i="26"/>
  <c r="O181" i="26"/>
  <c r="P181" i="26"/>
  <c r="Q181" i="26"/>
  <c r="R181" i="26"/>
  <c r="S181" i="26"/>
  <c r="O182" i="26"/>
  <c r="P182" i="26"/>
  <c r="Q182" i="26"/>
  <c r="R182" i="26"/>
  <c r="S182" i="26"/>
  <c r="O183" i="26"/>
  <c r="P183" i="26"/>
  <c r="Q183" i="26"/>
  <c r="R183" i="26"/>
  <c r="S183" i="26"/>
  <c r="O184" i="26"/>
  <c r="P184" i="26"/>
  <c r="Q184" i="26"/>
  <c r="R184" i="26"/>
  <c r="S184" i="26"/>
  <c r="O185" i="26"/>
  <c r="P185" i="26"/>
  <c r="Q185" i="26"/>
  <c r="R185" i="26"/>
  <c r="S185" i="26"/>
  <c r="O186" i="26"/>
  <c r="P186" i="26"/>
  <c r="Q186" i="26"/>
  <c r="R186" i="26"/>
  <c r="S186" i="26"/>
  <c r="O187" i="26"/>
  <c r="P187" i="26"/>
  <c r="Q187" i="26"/>
  <c r="R187" i="26"/>
  <c r="S187" i="26"/>
  <c r="O188" i="26"/>
  <c r="P188" i="26"/>
  <c r="Q188" i="26"/>
  <c r="R188" i="26"/>
  <c r="S188" i="26"/>
  <c r="O189" i="26"/>
  <c r="P189" i="26"/>
  <c r="Q189" i="26"/>
  <c r="R189" i="26"/>
  <c r="S189" i="26"/>
  <c r="O190" i="26"/>
  <c r="P190" i="26"/>
  <c r="Q190" i="26"/>
  <c r="R190" i="26"/>
  <c r="S190" i="26"/>
  <c r="O191" i="26"/>
  <c r="P191" i="26"/>
  <c r="Q191" i="26"/>
  <c r="R191" i="26"/>
  <c r="S191" i="26"/>
  <c r="O192" i="26"/>
  <c r="P192" i="26"/>
  <c r="Q192" i="26"/>
  <c r="R192" i="26"/>
  <c r="S192" i="26"/>
  <c r="O193" i="26"/>
  <c r="P193" i="26"/>
  <c r="Q193" i="26"/>
  <c r="R193" i="26"/>
  <c r="S193" i="26"/>
  <c r="O194" i="26"/>
  <c r="P194" i="26"/>
  <c r="Q194" i="26"/>
  <c r="R194" i="26"/>
  <c r="S194" i="26"/>
  <c r="O195" i="26"/>
  <c r="P195" i="26"/>
  <c r="Q195" i="26"/>
  <c r="R195" i="26"/>
  <c r="S195" i="26"/>
  <c r="O196" i="26"/>
  <c r="P196" i="26"/>
  <c r="Q196" i="26"/>
  <c r="R196" i="26"/>
  <c r="S196" i="26"/>
  <c r="O197" i="26"/>
  <c r="P197" i="26"/>
  <c r="Q197" i="26"/>
  <c r="R197" i="26"/>
  <c r="S197" i="26"/>
  <c r="O198" i="26"/>
  <c r="P198" i="26"/>
  <c r="Q198" i="26"/>
  <c r="R198" i="26"/>
  <c r="S198" i="26"/>
  <c r="O222" i="26"/>
  <c r="P222" i="26"/>
  <c r="Q222" i="26"/>
  <c r="R222" i="26"/>
  <c r="S222" i="26"/>
  <c r="O223" i="26"/>
  <c r="P223" i="26"/>
  <c r="Q223" i="26"/>
  <c r="R223" i="26"/>
  <c r="S223" i="26"/>
  <c r="O224" i="26"/>
  <c r="P224" i="26"/>
  <c r="Q224" i="26"/>
  <c r="R224" i="26"/>
  <c r="S224" i="26"/>
  <c r="O225" i="26"/>
  <c r="P225" i="26"/>
  <c r="Q225" i="26"/>
  <c r="R225" i="26"/>
  <c r="S225" i="26"/>
  <c r="O240" i="26"/>
  <c r="P240" i="26"/>
  <c r="Q240" i="26"/>
  <c r="R240" i="26"/>
  <c r="S240" i="26"/>
  <c r="O242" i="26"/>
  <c r="P242" i="26"/>
  <c r="Q242" i="26"/>
  <c r="R242" i="26"/>
  <c r="S242" i="26"/>
  <c r="O243" i="26"/>
  <c r="P243" i="26"/>
  <c r="Q243" i="26"/>
  <c r="R243" i="26"/>
  <c r="S243" i="26"/>
  <c r="O244" i="26"/>
  <c r="P244" i="26"/>
  <c r="Q244" i="26"/>
  <c r="R244" i="26"/>
  <c r="S244" i="26"/>
  <c r="O245" i="26"/>
  <c r="P245" i="26"/>
  <c r="Q245" i="26"/>
  <c r="R245" i="26"/>
  <c r="S245" i="26"/>
  <c r="O246" i="26"/>
  <c r="P246" i="26"/>
  <c r="Q246" i="26"/>
  <c r="R246" i="26"/>
  <c r="S246" i="26"/>
  <c r="O247" i="26"/>
  <c r="P247" i="26"/>
  <c r="Q247" i="26"/>
  <c r="R247" i="26"/>
  <c r="S247" i="26"/>
  <c r="O248" i="26"/>
  <c r="P248" i="26"/>
  <c r="Q248" i="26"/>
  <c r="R248" i="26"/>
  <c r="S248" i="26"/>
  <c r="O270" i="26"/>
  <c r="P270" i="26"/>
  <c r="Q270" i="26"/>
  <c r="R270" i="26"/>
  <c r="S270" i="26"/>
  <c r="O271" i="26"/>
  <c r="P271" i="26"/>
  <c r="Q271" i="26"/>
  <c r="R271" i="26"/>
  <c r="S271" i="26"/>
  <c r="O272" i="26"/>
  <c r="P272" i="26"/>
  <c r="Q272" i="26"/>
  <c r="R272" i="26"/>
  <c r="S272" i="26"/>
  <c r="O273" i="26"/>
  <c r="P273" i="26"/>
  <c r="Q273" i="26"/>
  <c r="R273" i="26"/>
  <c r="S273" i="26"/>
  <c r="O274" i="26"/>
  <c r="P274" i="26"/>
  <c r="Q274" i="26"/>
  <c r="R274" i="26"/>
  <c r="S274" i="26"/>
  <c r="O275" i="26"/>
  <c r="P275" i="26"/>
  <c r="Q275" i="26"/>
  <c r="R275" i="26"/>
  <c r="S275" i="26"/>
  <c r="O276" i="26"/>
  <c r="P276" i="26"/>
  <c r="Q276" i="26"/>
  <c r="R276" i="26"/>
  <c r="S276" i="26"/>
  <c r="O277" i="26"/>
  <c r="P277" i="26"/>
  <c r="Q277" i="26"/>
  <c r="R277" i="26"/>
  <c r="S277" i="26"/>
  <c r="O278" i="26"/>
  <c r="P278" i="26"/>
  <c r="Q278" i="26"/>
  <c r="R278" i="26"/>
  <c r="S278" i="26"/>
  <c r="O279" i="26"/>
  <c r="P279" i="26"/>
  <c r="Q279" i="26"/>
  <c r="R279" i="26"/>
  <c r="S279" i="26"/>
  <c r="O280" i="26"/>
  <c r="P280" i="26"/>
  <c r="Q280" i="26"/>
  <c r="R280" i="26"/>
  <c r="S280" i="26"/>
  <c r="O281" i="26"/>
  <c r="P281" i="26"/>
  <c r="Q281" i="26"/>
  <c r="R281" i="26"/>
  <c r="S281" i="26"/>
  <c r="O282" i="26"/>
  <c r="P282" i="26"/>
  <c r="Q282" i="26"/>
  <c r="R282" i="26"/>
  <c r="S282" i="26"/>
  <c r="O283" i="26"/>
  <c r="P283" i="26"/>
  <c r="Q283" i="26"/>
  <c r="R283" i="26"/>
  <c r="S283" i="26"/>
  <c r="O284" i="26"/>
  <c r="P284" i="26"/>
  <c r="Q284" i="26"/>
  <c r="R284" i="26"/>
  <c r="S284" i="26"/>
  <c r="O285" i="26"/>
  <c r="P285" i="26"/>
  <c r="Q285" i="26"/>
  <c r="R285" i="26"/>
  <c r="S285" i="26"/>
  <c r="O286" i="26"/>
  <c r="P286" i="26"/>
  <c r="Q286" i="26"/>
  <c r="R286" i="26"/>
  <c r="S286" i="26"/>
  <c r="O287" i="26"/>
  <c r="P287" i="26"/>
  <c r="Q287" i="26"/>
  <c r="R287" i="26"/>
  <c r="S287" i="26"/>
  <c r="O288" i="26"/>
  <c r="P288" i="26"/>
  <c r="Q288" i="26"/>
  <c r="R288" i="26"/>
  <c r="S288" i="26"/>
  <c r="O289" i="26"/>
  <c r="P289" i="26"/>
  <c r="Q289" i="26"/>
  <c r="R289" i="26"/>
  <c r="S289" i="26"/>
  <c r="O290" i="26"/>
  <c r="P290" i="26"/>
  <c r="Q290" i="26"/>
  <c r="R290" i="26"/>
  <c r="S290" i="26"/>
  <c r="O291" i="26"/>
  <c r="P291" i="26"/>
  <c r="Q291" i="26"/>
  <c r="R291" i="26"/>
  <c r="S291" i="26"/>
  <c r="O292" i="26"/>
  <c r="P292" i="26"/>
  <c r="Q292" i="26"/>
  <c r="R292" i="26"/>
  <c r="S292" i="26"/>
  <c r="O293" i="26"/>
  <c r="P293" i="26"/>
  <c r="Q293" i="26"/>
  <c r="R293" i="26"/>
  <c r="S293" i="26"/>
  <c r="O294" i="26"/>
  <c r="P294" i="26"/>
  <c r="Q294" i="26"/>
  <c r="R294" i="26"/>
  <c r="S294" i="26"/>
  <c r="O295" i="26"/>
  <c r="P295" i="26"/>
  <c r="Q295" i="26"/>
  <c r="R295" i="26"/>
  <c r="S295" i="26"/>
  <c r="O297" i="26"/>
  <c r="P297" i="26"/>
  <c r="Q297" i="26"/>
  <c r="R297" i="26"/>
  <c r="S297" i="26"/>
  <c r="O298" i="26"/>
  <c r="P298" i="26"/>
  <c r="Q298" i="26"/>
  <c r="R298" i="26"/>
  <c r="S298" i="26"/>
  <c r="O299" i="26"/>
  <c r="P299" i="26"/>
  <c r="Q299" i="26"/>
  <c r="R299" i="26"/>
  <c r="S299" i="26"/>
  <c r="O300" i="26"/>
  <c r="P300" i="26"/>
  <c r="Q300" i="26"/>
  <c r="R300" i="26"/>
  <c r="S300" i="26"/>
  <c r="O301" i="26"/>
  <c r="P301" i="26"/>
  <c r="Q301" i="26"/>
  <c r="R301" i="26"/>
  <c r="S301" i="26"/>
  <c r="O302" i="26"/>
  <c r="P302" i="26"/>
  <c r="Q302" i="26"/>
  <c r="R302" i="26"/>
  <c r="S302" i="26"/>
  <c r="O303" i="26"/>
  <c r="P303" i="26"/>
  <c r="Q303" i="26"/>
  <c r="R303" i="26"/>
  <c r="S303" i="26"/>
  <c r="O304" i="26"/>
  <c r="P304" i="26"/>
  <c r="Q304" i="26"/>
  <c r="R304" i="26"/>
  <c r="S304" i="26"/>
  <c r="O305" i="26"/>
  <c r="P305" i="26"/>
  <c r="Q305" i="26"/>
  <c r="R305" i="26"/>
  <c r="S305" i="26"/>
  <c r="O323" i="26"/>
  <c r="P323" i="26"/>
  <c r="Q323" i="26"/>
  <c r="R323" i="26"/>
  <c r="S323" i="26"/>
  <c r="O324" i="26"/>
  <c r="P324" i="26"/>
  <c r="Q324" i="26"/>
  <c r="R324" i="26"/>
  <c r="S324" i="26"/>
  <c r="O325" i="26"/>
  <c r="P325" i="26"/>
  <c r="Q325" i="26"/>
  <c r="R325" i="26"/>
  <c r="S325" i="26"/>
  <c r="O326" i="26"/>
  <c r="P326" i="26"/>
  <c r="Q326" i="26"/>
  <c r="R326" i="26"/>
  <c r="S326" i="26"/>
  <c r="O327" i="26"/>
  <c r="P327" i="26"/>
  <c r="Q327" i="26"/>
  <c r="R327" i="26"/>
  <c r="S327" i="26"/>
  <c r="O328" i="26"/>
  <c r="P328" i="26"/>
  <c r="Q328" i="26"/>
  <c r="R328" i="26"/>
  <c r="S328" i="26"/>
  <c r="O329" i="26"/>
  <c r="P329" i="26"/>
  <c r="Q329" i="26"/>
  <c r="R329" i="26"/>
  <c r="S329" i="26"/>
  <c r="O330" i="26"/>
  <c r="P330" i="26"/>
  <c r="Q330" i="26"/>
  <c r="R330" i="26"/>
  <c r="S330" i="26"/>
  <c r="O331" i="26"/>
  <c r="P331" i="26"/>
  <c r="Q331" i="26"/>
  <c r="R331" i="26"/>
  <c r="S331" i="26"/>
  <c r="O332" i="26"/>
  <c r="P332" i="26"/>
  <c r="Q332" i="26"/>
  <c r="R332" i="26"/>
  <c r="S332" i="26"/>
  <c r="O333" i="26"/>
  <c r="P333" i="26"/>
  <c r="Q333" i="26"/>
  <c r="R333" i="26"/>
  <c r="S333" i="26"/>
  <c r="O334" i="26"/>
  <c r="P334" i="26"/>
  <c r="Q334" i="26"/>
  <c r="R334" i="26"/>
  <c r="S334" i="26"/>
  <c r="O335" i="26"/>
  <c r="P335" i="26"/>
  <c r="Q335" i="26"/>
  <c r="R335" i="26"/>
  <c r="S335" i="26"/>
  <c r="O336" i="26"/>
  <c r="P336" i="26"/>
  <c r="Q336" i="26"/>
  <c r="R336" i="26"/>
  <c r="S336" i="26"/>
  <c r="O337" i="26"/>
  <c r="P337" i="26"/>
  <c r="Q337" i="26"/>
  <c r="R337" i="26"/>
  <c r="S337" i="26"/>
  <c r="O338" i="26"/>
  <c r="P338" i="26"/>
  <c r="Q338" i="26"/>
  <c r="R338" i="26"/>
  <c r="S338" i="26"/>
  <c r="O339" i="26"/>
  <c r="P339" i="26"/>
  <c r="Q339" i="26"/>
  <c r="R339" i="26"/>
  <c r="S339" i="26"/>
  <c r="O340" i="26"/>
  <c r="P340" i="26"/>
  <c r="Q340" i="26"/>
  <c r="R340" i="26"/>
  <c r="S340" i="26"/>
  <c r="O341" i="26"/>
  <c r="P341" i="26"/>
  <c r="Q341" i="26"/>
  <c r="R341" i="26"/>
  <c r="S341" i="26"/>
  <c r="O342" i="26"/>
  <c r="P342" i="26"/>
  <c r="Q342" i="26"/>
  <c r="R342" i="26"/>
  <c r="S342" i="26"/>
  <c r="O343" i="26"/>
  <c r="P343" i="26"/>
  <c r="Q343" i="26"/>
  <c r="R343" i="26"/>
  <c r="S343" i="26"/>
  <c r="O344" i="26"/>
  <c r="P344" i="26"/>
  <c r="Q344" i="26"/>
  <c r="R344" i="26"/>
  <c r="S344" i="26"/>
  <c r="O345" i="26"/>
  <c r="P345" i="26"/>
  <c r="Q345" i="26"/>
  <c r="R345" i="26"/>
  <c r="S345" i="26"/>
  <c r="O346" i="26"/>
  <c r="P346" i="26"/>
  <c r="Q346" i="26"/>
  <c r="R346" i="26"/>
  <c r="S346" i="26"/>
  <c r="O347" i="26"/>
  <c r="P347" i="26"/>
  <c r="Q347" i="26"/>
  <c r="R347" i="26"/>
  <c r="S347" i="26"/>
  <c r="O348" i="26"/>
  <c r="P348" i="26"/>
  <c r="Q348" i="26"/>
  <c r="R348" i="26"/>
  <c r="S348" i="26"/>
  <c r="O349" i="26"/>
  <c r="P349" i="26"/>
  <c r="Q349" i="26"/>
  <c r="R349" i="26"/>
  <c r="S349" i="26"/>
  <c r="O350" i="26"/>
  <c r="P350" i="26"/>
  <c r="Q350" i="26"/>
  <c r="R350" i="26"/>
  <c r="S350" i="26"/>
  <c r="O351" i="26"/>
  <c r="P351" i="26"/>
  <c r="Q351" i="26"/>
  <c r="R351" i="26"/>
  <c r="S351" i="26"/>
  <c r="O352" i="26"/>
  <c r="P352" i="26"/>
  <c r="Q352" i="26"/>
  <c r="R352" i="26"/>
  <c r="S352" i="26"/>
  <c r="O353" i="26"/>
  <c r="P353" i="26"/>
  <c r="Q353" i="26"/>
  <c r="R353" i="26"/>
  <c r="S353" i="26"/>
  <c r="O354" i="26"/>
  <c r="P354" i="26"/>
  <c r="Q354" i="26"/>
  <c r="R354" i="26"/>
  <c r="S354" i="26"/>
  <c r="O355" i="26"/>
  <c r="P355" i="26"/>
  <c r="Q355" i="26"/>
  <c r="R355" i="26"/>
  <c r="S355" i="26"/>
  <c r="O356" i="26"/>
  <c r="P356" i="26"/>
  <c r="Q356" i="26"/>
  <c r="R356" i="26"/>
  <c r="S356" i="26"/>
  <c r="O357" i="26"/>
  <c r="P357" i="26"/>
  <c r="Q357" i="26"/>
  <c r="R357" i="26"/>
  <c r="S357" i="26"/>
  <c r="O358" i="26"/>
  <c r="P358" i="26"/>
  <c r="Q358" i="26"/>
  <c r="R358" i="26"/>
  <c r="S358" i="26"/>
  <c r="O359" i="26"/>
  <c r="P359" i="26"/>
  <c r="Q359" i="26"/>
  <c r="R359" i="26"/>
  <c r="S359" i="26"/>
  <c r="O360" i="26"/>
  <c r="P360" i="26"/>
  <c r="Q360" i="26"/>
  <c r="R360" i="26"/>
  <c r="S360" i="26"/>
  <c r="O381" i="26"/>
  <c r="P381" i="26"/>
  <c r="Q381" i="26"/>
  <c r="R381" i="26"/>
  <c r="S381" i="26"/>
  <c r="O382" i="26"/>
  <c r="P382" i="26"/>
  <c r="Q382" i="26"/>
  <c r="R382" i="26"/>
  <c r="S382" i="26"/>
  <c r="O383" i="26"/>
  <c r="P383" i="26"/>
  <c r="Q383" i="26"/>
  <c r="R383" i="26"/>
  <c r="S383" i="26"/>
  <c r="O384" i="26"/>
  <c r="P384" i="26"/>
  <c r="Q384" i="26"/>
  <c r="R384" i="26"/>
  <c r="S384" i="26"/>
  <c r="O385" i="26"/>
  <c r="P385" i="26"/>
  <c r="Q385" i="26"/>
  <c r="R385" i="26"/>
  <c r="S385" i="26"/>
  <c r="O386" i="26"/>
  <c r="P386" i="26"/>
  <c r="Q386" i="26"/>
  <c r="R386" i="26"/>
  <c r="S386" i="26"/>
  <c r="O387" i="26"/>
  <c r="P387" i="26"/>
  <c r="Q387" i="26"/>
  <c r="R387" i="26"/>
  <c r="S387" i="26"/>
  <c r="O388" i="26"/>
  <c r="P388" i="26"/>
  <c r="Q388" i="26"/>
  <c r="R388" i="26"/>
  <c r="S388" i="26"/>
  <c r="O389" i="26"/>
  <c r="P389" i="26"/>
  <c r="Q389" i="26"/>
  <c r="R389" i="26"/>
  <c r="S389" i="26"/>
  <c r="O390" i="26"/>
  <c r="P390" i="26"/>
  <c r="Q390" i="26"/>
  <c r="R390" i="26"/>
  <c r="S390" i="26"/>
  <c r="O391" i="26"/>
  <c r="P391" i="26"/>
  <c r="Q391" i="26"/>
  <c r="R391" i="26"/>
  <c r="S391" i="26"/>
  <c r="O392" i="26"/>
  <c r="P392" i="26"/>
  <c r="Q392" i="26"/>
  <c r="R392" i="26"/>
  <c r="S392" i="26"/>
  <c r="O393" i="26"/>
  <c r="P393" i="26"/>
  <c r="Q393" i="26"/>
  <c r="R393" i="26"/>
  <c r="S393" i="26"/>
  <c r="O394" i="26"/>
  <c r="P394" i="26"/>
  <c r="Q394" i="26"/>
  <c r="R394" i="26"/>
  <c r="S394" i="26"/>
  <c r="O395" i="26"/>
  <c r="P395" i="26"/>
  <c r="Q395" i="26"/>
  <c r="R395" i="26"/>
  <c r="S395" i="26"/>
  <c r="O396" i="26"/>
  <c r="P396" i="26"/>
  <c r="Q396" i="26"/>
  <c r="R396" i="26"/>
  <c r="S396" i="26"/>
  <c r="O397" i="26"/>
  <c r="P397" i="26"/>
  <c r="Q397" i="26"/>
  <c r="R397" i="26"/>
  <c r="S397" i="26"/>
  <c r="O398" i="26"/>
  <c r="P398" i="26"/>
  <c r="Q398" i="26"/>
  <c r="R398" i="26"/>
  <c r="S398" i="26"/>
  <c r="O399" i="26"/>
  <c r="P399" i="26"/>
  <c r="Q399" i="26"/>
  <c r="R399" i="26"/>
  <c r="S399" i="26"/>
  <c r="O400" i="26"/>
  <c r="P400" i="26"/>
  <c r="Q400" i="26"/>
  <c r="R400" i="26"/>
  <c r="S400" i="26"/>
  <c r="O401" i="26"/>
  <c r="P401" i="26"/>
  <c r="Q401" i="26"/>
  <c r="R401" i="26"/>
  <c r="S401" i="26"/>
  <c r="O402" i="26"/>
  <c r="P402" i="26"/>
  <c r="Q402" i="26"/>
  <c r="R402" i="26"/>
  <c r="S402" i="26"/>
  <c r="O403" i="26"/>
  <c r="P403" i="26"/>
  <c r="Q403" i="26"/>
  <c r="R403" i="26"/>
  <c r="S403" i="26"/>
  <c r="O404" i="26"/>
  <c r="P404" i="26"/>
  <c r="Q404" i="26"/>
  <c r="R404" i="26"/>
  <c r="S404" i="26"/>
  <c r="O405" i="26"/>
  <c r="P405" i="26"/>
  <c r="Q405" i="26"/>
  <c r="R405" i="26"/>
  <c r="S405" i="26"/>
  <c r="O406" i="26"/>
  <c r="P406" i="26"/>
  <c r="Q406" i="26"/>
  <c r="R406" i="26"/>
  <c r="S406" i="26"/>
  <c r="O407" i="26"/>
  <c r="P407" i="26"/>
  <c r="Q407" i="26"/>
  <c r="R407" i="26"/>
  <c r="S407" i="26"/>
  <c r="O408" i="26"/>
  <c r="P408" i="26"/>
  <c r="Q408" i="26"/>
  <c r="R408" i="26"/>
  <c r="S408" i="26"/>
  <c r="O409" i="26"/>
  <c r="P409" i="26"/>
  <c r="Q409" i="26"/>
  <c r="R409" i="26"/>
  <c r="S409" i="26"/>
  <c r="O410" i="26"/>
  <c r="P410" i="26"/>
  <c r="Q410" i="26"/>
  <c r="R410" i="26"/>
  <c r="S410" i="26"/>
  <c r="O411" i="26"/>
  <c r="P411" i="26"/>
  <c r="Q411" i="26"/>
  <c r="R411" i="26"/>
  <c r="S411" i="26"/>
  <c r="O412" i="26"/>
  <c r="P412" i="26"/>
  <c r="Q412" i="26"/>
  <c r="R412" i="26"/>
  <c r="S412" i="26"/>
  <c r="O413" i="26"/>
  <c r="P413" i="26"/>
  <c r="Q413" i="26"/>
  <c r="R413" i="26"/>
  <c r="S413" i="26"/>
  <c r="O419" i="23"/>
  <c r="O433" i="23"/>
  <c r="O381" i="23"/>
  <c r="O81" i="23"/>
  <c r="O356" i="23"/>
  <c r="O185" i="23"/>
  <c r="O124" i="23"/>
  <c r="O161" i="23"/>
  <c r="O144" i="23"/>
  <c r="O122" i="23"/>
  <c r="O123" i="23"/>
  <c r="O125" i="23"/>
  <c r="O95" i="23"/>
  <c r="G417" i="23"/>
  <c r="M463" i="23"/>
  <c r="M472" i="23"/>
  <c r="O417" i="23"/>
  <c r="O418" i="23"/>
  <c r="O379" i="23"/>
  <c r="O383" i="23"/>
  <c r="O80" i="23"/>
  <c r="O354" i="23"/>
  <c r="O355" i="23"/>
  <c r="O424" i="23"/>
  <c r="O405" i="23"/>
  <c r="O406" i="23"/>
  <c r="O408" i="23"/>
  <c r="R408" i="23"/>
  <c r="O183" i="23"/>
  <c r="O184" i="23"/>
  <c r="O142" i="23"/>
  <c r="O143" i="23"/>
  <c r="O220" i="23"/>
  <c r="O221" i="23"/>
  <c r="O237" i="23"/>
  <c r="O238" i="23"/>
  <c r="O207" i="23"/>
  <c r="O159" i="23"/>
  <c r="O160" i="23"/>
  <c r="O162" i="23"/>
  <c r="AD475" i="23"/>
  <c r="AE475" i="23" s="1"/>
  <c r="AF475" i="23"/>
  <c r="AG475" i="23"/>
  <c r="AH475" i="23"/>
  <c r="AI475" i="23"/>
  <c r="AJ475" i="23"/>
  <c r="AK475" i="23"/>
  <c r="AD476" i="23"/>
  <c r="AE476" i="23" s="1"/>
  <c r="AF476" i="23"/>
  <c r="AG476" i="23"/>
  <c r="AH476" i="23"/>
  <c r="AI476" i="23"/>
  <c r="AJ476" i="23"/>
  <c r="AK476" i="23"/>
  <c r="AD477" i="23"/>
  <c r="AE477" i="23" s="1"/>
  <c r="AF477" i="23"/>
  <c r="AG477" i="23"/>
  <c r="AH477" i="23"/>
  <c r="AI477" i="23"/>
  <c r="AJ477" i="23"/>
  <c r="AK477" i="23"/>
  <c r="AD478" i="23"/>
  <c r="AE478" i="23" s="1"/>
  <c r="AF478" i="23"/>
  <c r="AG478" i="23"/>
  <c r="AH478" i="23"/>
  <c r="AI478" i="23"/>
  <c r="AJ478" i="23"/>
  <c r="AK478" i="23"/>
  <c r="AD479" i="23"/>
  <c r="AE479" i="23" s="1"/>
  <c r="AF479" i="23"/>
  <c r="AG479" i="23"/>
  <c r="AH479" i="23"/>
  <c r="AI479" i="23"/>
  <c r="AJ479" i="23"/>
  <c r="AK479" i="23"/>
  <c r="G133" i="1"/>
  <c r="H133" i="1"/>
  <c r="G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G116" i="1"/>
  <c r="G121" i="1"/>
  <c r="G115" i="1"/>
  <c r="H115" i="1"/>
  <c r="G114" i="1"/>
  <c r="H114" i="1"/>
  <c r="G113" i="1"/>
  <c r="H113" i="1"/>
  <c r="G112" i="1"/>
  <c r="H112" i="1"/>
  <c r="G111" i="1"/>
  <c r="H111" i="1"/>
  <c r="G110" i="1"/>
  <c r="H110" i="1"/>
  <c r="H119" i="1"/>
  <c r="G102" i="1"/>
  <c r="G107" i="1"/>
  <c r="G101" i="1"/>
  <c r="H101" i="1"/>
  <c r="G100" i="1"/>
  <c r="H100" i="1"/>
  <c r="G99" i="1"/>
  <c r="G98" i="1"/>
  <c r="H98" i="1"/>
  <c r="G97" i="1"/>
  <c r="H97" i="1"/>
  <c r="G96" i="1"/>
  <c r="H96" i="1"/>
  <c r="H105" i="1"/>
  <c r="G75" i="1"/>
  <c r="H75" i="1"/>
  <c r="G58" i="1"/>
  <c r="G59" i="1"/>
  <c r="H59" i="1"/>
  <c r="G60" i="1"/>
  <c r="H60" i="1"/>
  <c r="G61" i="1"/>
  <c r="H61" i="1"/>
  <c r="C452" i="1"/>
  <c r="C454" i="1"/>
  <c r="C455" i="1"/>
  <c r="C456" i="1"/>
  <c r="G316" i="1"/>
  <c r="H316" i="1"/>
  <c r="G407" i="1"/>
  <c r="H407" i="1"/>
  <c r="G383" i="1"/>
  <c r="G384" i="1"/>
  <c r="H384" i="1"/>
  <c r="G385" i="1"/>
  <c r="G386" i="1"/>
  <c r="H386" i="1"/>
  <c r="G387" i="1"/>
  <c r="H387" i="1"/>
  <c r="G388" i="1"/>
  <c r="H388" i="1"/>
  <c r="G389" i="1"/>
  <c r="H389" i="1"/>
  <c r="G390" i="1"/>
  <c r="H390" i="1"/>
  <c r="G391" i="1"/>
  <c r="H391" i="1"/>
  <c r="G392" i="1"/>
  <c r="H392" i="1"/>
  <c r="G393" i="1"/>
  <c r="H393" i="1"/>
  <c r="G394" i="1"/>
  <c r="H394" i="1"/>
  <c r="G395" i="1"/>
  <c r="H395" i="1"/>
  <c r="G396" i="1"/>
  <c r="H396" i="1"/>
  <c r="G397" i="1"/>
  <c r="H397" i="1"/>
  <c r="G398" i="1"/>
  <c r="H398" i="1"/>
  <c r="G399" i="1"/>
  <c r="H399" i="1"/>
  <c r="G400" i="1"/>
  <c r="H400" i="1"/>
  <c r="G401" i="1"/>
  <c r="H401" i="1"/>
  <c r="G402" i="1"/>
  <c r="H402" i="1"/>
  <c r="G403" i="1"/>
  <c r="H403" i="1"/>
  <c r="G404" i="1"/>
  <c r="H404" i="1"/>
  <c r="G405" i="1"/>
  <c r="H405" i="1"/>
  <c r="G406" i="1"/>
  <c r="H406" i="1"/>
  <c r="G408" i="1"/>
  <c r="H408" i="1"/>
  <c r="G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G438" i="1"/>
  <c r="H438" i="1"/>
  <c r="G439" i="1"/>
  <c r="H439" i="1"/>
  <c r="G440" i="1"/>
  <c r="H440" i="1"/>
  <c r="G441" i="1"/>
  <c r="H441" i="1"/>
  <c r="G442" i="1"/>
  <c r="H442" i="1"/>
  <c r="G443" i="1"/>
  <c r="H443" i="1"/>
  <c r="G444" i="1"/>
  <c r="H444" i="1"/>
  <c r="G445" i="1"/>
  <c r="H445" i="1"/>
  <c r="G446" i="1"/>
  <c r="H446" i="1"/>
  <c r="G447" i="1"/>
  <c r="H447" i="1"/>
  <c r="G448" i="1"/>
  <c r="H448" i="1"/>
  <c r="G449" i="1"/>
  <c r="H449" i="1"/>
  <c r="G450" i="1"/>
  <c r="H450" i="1"/>
  <c r="H456" i="1"/>
  <c r="G478" i="1"/>
  <c r="H478" i="1"/>
  <c r="H484" i="1"/>
  <c r="G528" i="1"/>
  <c r="H528" i="1"/>
  <c r="G519" i="1"/>
  <c r="G520" i="1"/>
  <c r="G521" i="1"/>
  <c r="H521" i="1"/>
  <c r="G522" i="1"/>
  <c r="H522" i="1"/>
  <c r="G523" i="1"/>
  <c r="H523" i="1"/>
  <c r="G524" i="1"/>
  <c r="H524" i="1"/>
  <c r="G525" i="1"/>
  <c r="H525" i="1"/>
  <c r="G526" i="1"/>
  <c r="H526" i="1"/>
  <c r="G527" i="1"/>
  <c r="H527" i="1"/>
  <c r="G529" i="1"/>
  <c r="H529" i="1"/>
  <c r="G531" i="1"/>
  <c r="H531" i="1"/>
  <c r="G532" i="1"/>
  <c r="H532" i="1"/>
  <c r="G533" i="1"/>
  <c r="H533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23" i="1"/>
  <c r="G57" i="1"/>
  <c r="G62" i="1"/>
  <c r="H62" i="1"/>
  <c r="G63" i="1"/>
  <c r="H63" i="1"/>
  <c r="G76" i="1"/>
  <c r="H76" i="1"/>
  <c r="G108" i="1"/>
  <c r="H108" i="1"/>
  <c r="G122" i="1"/>
  <c r="H122" i="1"/>
  <c r="G139" i="1"/>
  <c r="H139" i="1"/>
  <c r="G157" i="1"/>
  <c r="H157" i="1"/>
  <c r="G173" i="1"/>
  <c r="G273" i="1"/>
  <c r="H273" i="1"/>
  <c r="G290" i="1"/>
  <c r="H290" i="1"/>
  <c r="G340" i="1"/>
  <c r="H340" i="1"/>
  <c r="G356" i="1"/>
  <c r="G473" i="1"/>
  <c r="H473" i="1"/>
  <c r="G493" i="1"/>
  <c r="G503" i="1"/>
  <c r="H503" i="1"/>
  <c r="G504" i="1"/>
  <c r="G505" i="1"/>
  <c r="G506" i="1"/>
  <c r="H506" i="1"/>
  <c r="G507" i="1"/>
  <c r="H507" i="1"/>
  <c r="G508" i="1"/>
  <c r="H508" i="1"/>
  <c r="G509" i="1"/>
  <c r="H509" i="1"/>
  <c r="G510" i="1"/>
  <c r="H510" i="1"/>
  <c r="G511" i="1"/>
  <c r="H511" i="1"/>
  <c r="G512" i="1"/>
  <c r="H512" i="1"/>
  <c r="G87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61" i="1"/>
  <c r="H161" i="1"/>
  <c r="G172" i="1"/>
  <c r="H172" i="1"/>
  <c r="H178" i="1"/>
  <c r="G184" i="1"/>
  <c r="G199" i="1"/>
  <c r="H199" i="1"/>
  <c r="G200" i="1"/>
  <c r="G201" i="1"/>
  <c r="H201" i="1"/>
  <c r="G202" i="1"/>
  <c r="H202" i="1"/>
  <c r="G214" i="1"/>
  <c r="G215" i="1"/>
  <c r="H215" i="1"/>
  <c r="G216" i="1"/>
  <c r="H216" i="1"/>
  <c r="G242" i="1"/>
  <c r="H242" i="1"/>
  <c r="G243" i="1"/>
  <c r="G244" i="1"/>
  <c r="H244" i="1"/>
  <c r="G245" i="1"/>
  <c r="G246" i="1"/>
  <c r="H246" i="1"/>
  <c r="G247" i="1"/>
  <c r="H247" i="1"/>
  <c r="G248" i="1"/>
  <c r="H248" i="1"/>
  <c r="G249" i="1"/>
  <c r="H249" i="1"/>
  <c r="G250" i="1"/>
  <c r="H250" i="1"/>
  <c r="G265" i="1"/>
  <c r="H265" i="1"/>
  <c r="G266" i="1"/>
  <c r="H266" i="1"/>
  <c r="G267" i="1"/>
  <c r="H267" i="1"/>
  <c r="G281" i="1"/>
  <c r="G282" i="1"/>
  <c r="H282" i="1"/>
  <c r="G283" i="1"/>
  <c r="H283" i="1"/>
  <c r="G284" i="1"/>
  <c r="H284" i="1"/>
  <c r="G302" i="1"/>
  <c r="G303" i="1"/>
  <c r="H303" i="1"/>
  <c r="G304" i="1"/>
  <c r="H304" i="1"/>
  <c r="G319" i="1"/>
  <c r="G332" i="1"/>
  <c r="H332" i="1"/>
  <c r="G333" i="1"/>
  <c r="G334" i="1"/>
  <c r="H334" i="1"/>
  <c r="H373" i="1"/>
  <c r="G374" i="1"/>
  <c r="G467" i="1"/>
  <c r="G492" i="1"/>
  <c r="G24" i="1"/>
  <c r="G74" i="1"/>
  <c r="G85" i="1"/>
  <c r="G86" i="1"/>
  <c r="G91" i="1" s="1"/>
  <c r="H86" i="1"/>
  <c r="G160" i="1"/>
  <c r="H160" i="1"/>
  <c r="G171" i="1"/>
  <c r="G195" i="1"/>
  <c r="G196" i="1"/>
  <c r="H196" i="1"/>
  <c r="G197" i="1"/>
  <c r="H197" i="1"/>
  <c r="G198" i="1"/>
  <c r="H198" i="1"/>
  <c r="G212" i="1"/>
  <c r="G213" i="1"/>
  <c r="G232" i="1"/>
  <c r="H232" i="1"/>
  <c r="G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63" i="1"/>
  <c r="G264" i="1"/>
  <c r="G278" i="1"/>
  <c r="G279" i="1"/>
  <c r="H279" i="1"/>
  <c r="G280" i="1"/>
  <c r="H280" i="1"/>
  <c r="G298" i="1"/>
  <c r="H298" i="1"/>
  <c r="G299" i="1"/>
  <c r="H299" i="1"/>
  <c r="G300" i="1"/>
  <c r="H300" i="1"/>
  <c r="G301" i="1"/>
  <c r="H301" i="1"/>
  <c r="G318" i="1"/>
  <c r="G329" i="1"/>
  <c r="G330" i="1"/>
  <c r="G331" i="1"/>
  <c r="H331" i="1"/>
  <c r="G357" i="1"/>
  <c r="G358" i="1"/>
  <c r="H358" i="1"/>
  <c r="G359" i="1"/>
  <c r="H359" i="1"/>
  <c r="G360" i="1"/>
  <c r="H360" i="1"/>
  <c r="G361" i="1"/>
  <c r="H361" i="1"/>
  <c r="G362" i="1"/>
  <c r="H362" i="1"/>
  <c r="G363" i="1"/>
  <c r="H363" i="1"/>
  <c r="G364" i="1"/>
  <c r="H364" i="1"/>
  <c r="G365" i="1"/>
  <c r="H365" i="1"/>
  <c r="G366" i="1"/>
  <c r="H366" i="1"/>
  <c r="G367" i="1"/>
  <c r="H367" i="1"/>
  <c r="G368" i="1"/>
  <c r="H368" i="1"/>
  <c r="G369" i="1"/>
  <c r="H369" i="1"/>
  <c r="G370" i="1"/>
  <c r="H370" i="1"/>
  <c r="G371" i="1"/>
  <c r="H371" i="1"/>
  <c r="G372" i="1"/>
  <c r="H372" i="1"/>
  <c r="G464" i="1"/>
  <c r="G465" i="1"/>
  <c r="G466" i="1"/>
  <c r="H466" i="1"/>
  <c r="G477" i="1"/>
  <c r="G490" i="1"/>
  <c r="G491" i="1"/>
  <c r="G489" i="1"/>
  <c r="H489" i="1"/>
  <c r="G313" i="1"/>
  <c r="G314" i="1"/>
  <c r="G315" i="1"/>
  <c r="H315" i="1"/>
  <c r="G317" i="1"/>
  <c r="H317" i="1"/>
  <c r="G19" i="1"/>
  <c r="H19" i="1"/>
  <c r="G20" i="1"/>
  <c r="G21" i="1"/>
  <c r="G22" i="1"/>
  <c r="H22" i="1"/>
  <c r="G73" i="1"/>
  <c r="G79" i="1"/>
  <c r="G183" i="1"/>
  <c r="H183" i="1"/>
  <c r="G193" i="1"/>
  <c r="G194" i="1"/>
  <c r="G211" i="1"/>
  <c r="H211" i="1"/>
  <c r="H219" i="1"/>
  <c r="G226" i="1"/>
  <c r="H226" i="1"/>
  <c r="G227" i="1"/>
  <c r="H227" i="1"/>
  <c r="G228" i="1"/>
  <c r="H228" i="1"/>
  <c r="G229" i="1"/>
  <c r="H229" i="1"/>
  <c r="G230" i="1"/>
  <c r="H230" i="1"/>
  <c r="G231" i="1"/>
  <c r="H231" i="1"/>
  <c r="G262" i="1"/>
  <c r="G276" i="1"/>
  <c r="H276" i="1"/>
  <c r="G277" i="1"/>
  <c r="G294" i="1"/>
  <c r="G295" i="1"/>
  <c r="H295" i="1"/>
  <c r="G296" i="1"/>
  <c r="H296" i="1"/>
  <c r="G297" i="1"/>
  <c r="H297" i="1"/>
  <c r="G328" i="1"/>
  <c r="G343" i="1"/>
  <c r="H343" i="1"/>
  <c r="G344" i="1"/>
  <c r="H344" i="1"/>
  <c r="G345" i="1"/>
  <c r="H345" i="1"/>
  <c r="G346" i="1"/>
  <c r="H346" i="1"/>
  <c r="G347" i="1"/>
  <c r="H347" i="1"/>
  <c r="G348" i="1"/>
  <c r="H348" i="1"/>
  <c r="G349" i="1"/>
  <c r="H349" i="1"/>
  <c r="G350" i="1"/>
  <c r="H350" i="1"/>
  <c r="G351" i="1"/>
  <c r="H351" i="1"/>
  <c r="G352" i="1"/>
  <c r="H352" i="1"/>
  <c r="G353" i="1"/>
  <c r="H353" i="1"/>
  <c r="G354" i="1"/>
  <c r="H354" i="1"/>
  <c r="G355" i="1"/>
  <c r="H355" i="1"/>
  <c r="G460" i="1"/>
  <c r="H460" i="1"/>
  <c r="G461" i="1"/>
  <c r="H461" i="1"/>
  <c r="G462" i="1"/>
  <c r="G463" i="1"/>
  <c r="H463" i="1"/>
  <c r="G476" i="1"/>
  <c r="G488" i="1"/>
  <c r="G178" i="1"/>
  <c r="G165" i="1"/>
  <c r="C49" i="1"/>
  <c r="F49" i="1"/>
  <c r="G305" i="1"/>
  <c r="H305" i="1"/>
  <c r="H312" i="1"/>
  <c r="G268" i="1"/>
  <c r="H268" i="1"/>
  <c r="H251" i="1"/>
  <c r="H46" i="1"/>
  <c r="G77" i="1"/>
  <c r="H77" i="1"/>
  <c r="G64" i="1"/>
  <c r="H64" i="1"/>
  <c r="G48" i="1"/>
  <c r="H48" i="1"/>
  <c r="G54" i="1"/>
  <c r="H54" i="1"/>
  <c r="G55" i="1"/>
  <c r="H55" i="1"/>
  <c r="G56" i="1"/>
  <c r="H56" i="1"/>
  <c r="C65" i="1"/>
  <c r="C78" i="1"/>
  <c r="C89" i="1"/>
  <c r="C104" i="1"/>
  <c r="C118" i="1"/>
  <c r="C135" i="1"/>
  <c r="C153" i="1"/>
  <c r="C163" i="1"/>
  <c r="C175" i="1"/>
  <c r="C186" i="1"/>
  <c r="C204" i="1"/>
  <c r="C218" i="1"/>
  <c r="C253" i="1"/>
  <c r="C269" i="1"/>
  <c r="C286" i="1"/>
  <c r="C306" i="1"/>
  <c r="C321" i="1"/>
  <c r="C336" i="1"/>
  <c r="C375" i="1"/>
  <c r="C469" i="1"/>
  <c r="C480" i="1"/>
  <c r="C495" i="1"/>
  <c r="C534" i="1"/>
  <c r="C514" i="1"/>
  <c r="C50" i="1"/>
  <c r="C66" i="1"/>
  <c r="C79" i="1"/>
  <c r="C105" i="1"/>
  <c r="C119" i="1"/>
  <c r="C136" i="1"/>
  <c r="C154" i="1"/>
  <c r="C187" i="1"/>
  <c r="C205" i="1"/>
  <c r="C219" i="1"/>
  <c r="C254" i="1"/>
  <c r="C270" i="1"/>
  <c r="C287" i="1"/>
  <c r="C307" i="1"/>
  <c r="C322" i="1"/>
  <c r="C337" i="1"/>
  <c r="C376" i="1"/>
  <c r="C470" i="1"/>
  <c r="C481" i="1"/>
  <c r="C496" i="1"/>
  <c r="D547" i="1"/>
  <c r="E50" i="1"/>
  <c r="E66" i="1"/>
  <c r="E79" i="1"/>
  <c r="E105" i="1"/>
  <c r="E119" i="1"/>
  <c r="E136" i="1"/>
  <c r="E154" i="1"/>
  <c r="E187" i="1"/>
  <c r="E205" i="1"/>
  <c r="E219" i="1"/>
  <c r="E254" i="1"/>
  <c r="E270" i="1"/>
  <c r="E287" i="1"/>
  <c r="E307" i="1"/>
  <c r="E322" i="1"/>
  <c r="E337" i="1"/>
  <c r="E376" i="1"/>
  <c r="E453" i="1"/>
  <c r="E470" i="1"/>
  <c r="E481" i="1"/>
  <c r="F50" i="1"/>
  <c r="F66" i="1"/>
  <c r="F79" i="1"/>
  <c r="F105" i="1"/>
  <c r="F119" i="1"/>
  <c r="F136" i="1"/>
  <c r="F154" i="1"/>
  <c r="F187" i="1"/>
  <c r="F205" i="1"/>
  <c r="F219" i="1"/>
  <c r="F254" i="1"/>
  <c r="F270" i="1"/>
  <c r="F287" i="1"/>
  <c r="F307" i="1"/>
  <c r="F322" i="1"/>
  <c r="F337" i="1"/>
  <c r="F376" i="1"/>
  <c r="F453" i="1"/>
  <c r="F470" i="1"/>
  <c r="F481" i="1"/>
  <c r="G117" i="1"/>
  <c r="C51" i="1"/>
  <c r="C67" i="1"/>
  <c r="C80" i="1"/>
  <c r="C91" i="1"/>
  <c r="C106" i="1"/>
  <c r="C120" i="1"/>
  <c r="C137" i="1"/>
  <c r="C155" i="1"/>
  <c r="C165" i="1"/>
  <c r="C177" i="1"/>
  <c r="C206" i="1"/>
  <c r="C220" i="1"/>
  <c r="C255" i="1"/>
  <c r="C271" i="1"/>
  <c r="C288" i="1"/>
  <c r="C308" i="1"/>
  <c r="C323" i="1"/>
  <c r="C338" i="1"/>
  <c r="C377" i="1"/>
  <c r="C471" i="1"/>
  <c r="C482" i="1"/>
  <c r="C497" i="1"/>
  <c r="D548" i="1"/>
  <c r="E51" i="1"/>
  <c r="E67" i="1"/>
  <c r="E80" i="1"/>
  <c r="E91" i="1"/>
  <c r="E106" i="1"/>
  <c r="E120" i="1"/>
  <c r="E137" i="1"/>
  <c r="E155" i="1"/>
  <c r="E177" i="1"/>
  <c r="E206" i="1"/>
  <c r="E220" i="1"/>
  <c r="E255" i="1"/>
  <c r="E271" i="1"/>
  <c r="E288" i="1"/>
  <c r="E308" i="1"/>
  <c r="E323" i="1"/>
  <c r="E338" i="1"/>
  <c r="E377" i="1"/>
  <c r="E454" i="1"/>
  <c r="E471" i="1"/>
  <c r="E497" i="1"/>
  <c r="F51" i="1"/>
  <c r="F67" i="1"/>
  <c r="F80" i="1"/>
  <c r="F91" i="1"/>
  <c r="F106" i="1"/>
  <c r="F120" i="1"/>
  <c r="F137" i="1"/>
  <c r="F155" i="1"/>
  <c r="F177" i="1"/>
  <c r="F206" i="1"/>
  <c r="F220" i="1"/>
  <c r="F255" i="1"/>
  <c r="F271" i="1"/>
  <c r="F288" i="1"/>
  <c r="F308" i="1"/>
  <c r="F323" i="1"/>
  <c r="F338" i="1"/>
  <c r="F377" i="1"/>
  <c r="F454" i="1"/>
  <c r="F471" i="1"/>
  <c r="F497" i="1"/>
  <c r="C92" i="1"/>
  <c r="C107" i="1"/>
  <c r="C121" i="1"/>
  <c r="C138" i="1"/>
  <c r="C166" i="1"/>
  <c r="C178" i="1"/>
  <c r="C189" i="1"/>
  <c r="C207" i="1"/>
  <c r="C221" i="1"/>
  <c r="C256" i="1"/>
  <c r="C272" i="1"/>
  <c r="C289" i="1"/>
  <c r="C309" i="1"/>
  <c r="C324" i="1"/>
  <c r="C339" i="1"/>
  <c r="C378" i="1"/>
  <c r="C472" i="1"/>
  <c r="C498" i="1"/>
  <c r="D549" i="1"/>
  <c r="E92" i="1"/>
  <c r="E107" i="1"/>
  <c r="E121" i="1"/>
  <c r="E138" i="1"/>
  <c r="E153" i="1"/>
  <c r="E156" i="1" s="1"/>
  <c r="E178" i="1"/>
  <c r="E189" i="1"/>
  <c r="E207" i="1"/>
  <c r="E221" i="1"/>
  <c r="E256" i="1"/>
  <c r="E272" i="1"/>
  <c r="E289" i="1"/>
  <c r="E324" i="1"/>
  <c r="E339" i="1"/>
  <c r="E378" i="1"/>
  <c r="E455" i="1"/>
  <c r="E472" i="1"/>
  <c r="E498" i="1"/>
  <c r="F92" i="1"/>
  <c r="F107" i="1"/>
  <c r="F121" i="1"/>
  <c r="F138" i="1"/>
  <c r="F153" i="1"/>
  <c r="F178" i="1"/>
  <c r="F189" i="1"/>
  <c r="F207" i="1"/>
  <c r="F221" i="1"/>
  <c r="F256" i="1"/>
  <c r="F272" i="1"/>
  <c r="F289" i="1"/>
  <c r="F324" i="1"/>
  <c r="F339" i="1"/>
  <c r="F378" i="1"/>
  <c r="F455" i="1"/>
  <c r="F472" i="1"/>
  <c r="F498" i="1"/>
  <c r="C53" i="1"/>
  <c r="C82" i="1"/>
  <c r="C179" i="1"/>
  <c r="C379" i="1"/>
  <c r="C484" i="1"/>
  <c r="C499" i="1"/>
  <c r="C515" i="1"/>
  <c r="C535" i="1"/>
  <c r="D550" i="1"/>
  <c r="E53" i="1"/>
  <c r="E65" i="1"/>
  <c r="E82" i="1"/>
  <c r="E179" i="1"/>
  <c r="E379" i="1"/>
  <c r="E456" i="1"/>
  <c r="E484" i="1"/>
  <c r="E499" i="1"/>
  <c r="E515" i="1"/>
  <c r="E535" i="1"/>
  <c r="F53" i="1"/>
  <c r="F65" i="1"/>
  <c r="F69" i="1"/>
  <c r="F82" i="1"/>
  <c r="F179" i="1"/>
  <c r="F379" i="1"/>
  <c r="F456" i="1"/>
  <c r="F484" i="1"/>
  <c r="F499" i="1"/>
  <c r="F515" i="1"/>
  <c r="F535" i="1"/>
  <c r="G134" i="1"/>
  <c r="H134" i="1"/>
  <c r="E469" i="1"/>
  <c r="F469" i="1"/>
  <c r="E452" i="1"/>
  <c r="F452" i="1"/>
  <c r="E375" i="1"/>
  <c r="F375" i="1"/>
  <c r="E336" i="1"/>
  <c r="F336" i="1"/>
  <c r="E321" i="1"/>
  <c r="F321" i="1"/>
  <c r="E253" i="1"/>
  <c r="F253" i="1"/>
  <c r="E218" i="1"/>
  <c r="F218" i="1"/>
  <c r="E204" i="1"/>
  <c r="F204" i="1"/>
  <c r="E135" i="1"/>
  <c r="F135" i="1"/>
  <c r="E118" i="1"/>
  <c r="F118" i="1"/>
  <c r="E104" i="1"/>
  <c r="F104" i="1"/>
  <c r="E89" i="1"/>
  <c r="F89" i="1"/>
  <c r="E78" i="1"/>
  <c r="F78" i="1"/>
  <c r="E49" i="1"/>
  <c r="G217" i="1"/>
  <c r="H217" i="1"/>
  <c r="G159" i="1"/>
  <c r="H159" i="1"/>
  <c r="E163" i="1"/>
  <c r="F163" i="1"/>
  <c r="E514" i="1"/>
  <c r="F514" i="1"/>
  <c r="E495" i="1"/>
  <c r="F495" i="1"/>
  <c r="G500" i="1"/>
  <c r="H500" i="1"/>
  <c r="G501" i="1"/>
  <c r="H501" i="1"/>
  <c r="G502" i="1"/>
  <c r="H502" i="1"/>
  <c r="E480" i="1"/>
  <c r="F480" i="1"/>
  <c r="G468" i="1"/>
  <c r="H468" i="1"/>
  <c r="G474" i="1"/>
  <c r="H474" i="1"/>
  <c r="G475" i="1"/>
  <c r="H475" i="1"/>
  <c r="G479" i="1"/>
  <c r="H479" i="1"/>
  <c r="G485" i="1"/>
  <c r="H485" i="1"/>
  <c r="G486" i="1"/>
  <c r="H486" i="1"/>
  <c r="G487" i="1"/>
  <c r="H487" i="1"/>
  <c r="G494" i="1"/>
  <c r="H494" i="1"/>
  <c r="G513" i="1"/>
  <c r="H513" i="1"/>
  <c r="G516" i="1"/>
  <c r="H516" i="1"/>
  <c r="G517" i="1"/>
  <c r="H517" i="1"/>
  <c r="G518" i="1"/>
  <c r="H518" i="1"/>
  <c r="G536" i="1"/>
  <c r="H536" i="1"/>
  <c r="G543" i="1"/>
  <c r="H543" i="1"/>
  <c r="G544" i="1"/>
  <c r="H544" i="1"/>
  <c r="G545" i="1"/>
  <c r="H545" i="1"/>
  <c r="G551" i="1"/>
  <c r="H551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G335" i="1"/>
  <c r="H335" i="1"/>
  <c r="G341" i="1"/>
  <c r="H341" i="1"/>
  <c r="G342" i="1"/>
  <c r="H342" i="1"/>
  <c r="G380" i="1"/>
  <c r="H380" i="1"/>
  <c r="G381" i="1"/>
  <c r="H381" i="1"/>
  <c r="G382" i="1"/>
  <c r="H382" i="1"/>
  <c r="G457" i="1"/>
  <c r="H457" i="1"/>
  <c r="G458" i="1"/>
  <c r="H458" i="1"/>
  <c r="G459" i="1"/>
  <c r="H459" i="1"/>
  <c r="E306" i="1"/>
  <c r="F306" i="1"/>
  <c r="G320" i="1"/>
  <c r="H320" i="1"/>
  <c r="E286" i="1"/>
  <c r="F286" i="1"/>
  <c r="E269" i="1"/>
  <c r="F269" i="1"/>
  <c r="G252" i="1"/>
  <c r="H252" i="1"/>
  <c r="G258" i="1"/>
  <c r="H258" i="1"/>
  <c r="G259" i="1"/>
  <c r="H259" i="1"/>
  <c r="G260" i="1"/>
  <c r="H260" i="1"/>
  <c r="G261" i="1"/>
  <c r="H261" i="1"/>
  <c r="G274" i="1"/>
  <c r="H274" i="1"/>
  <c r="G275" i="1"/>
  <c r="H275" i="1"/>
  <c r="G285" i="1"/>
  <c r="H285" i="1"/>
  <c r="G291" i="1"/>
  <c r="H291" i="1"/>
  <c r="G292" i="1"/>
  <c r="H292" i="1"/>
  <c r="G293" i="1"/>
  <c r="H293" i="1"/>
  <c r="I223" i="1"/>
  <c r="G203" i="1"/>
  <c r="G209" i="1"/>
  <c r="G210" i="1"/>
  <c r="G223" i="1"/>
  <c r="G224" i="1"/>
  <c r="G225" i="1"/>
  <c r="H203" i="1"/>
  <c r="H209" i="1"/>
  <c r="H210" i="1"/>
  <c r="H223" i="1"/>
  <c r="H224" i="1"/>
  <c r="H225" i="1"/>
  <c r="E186" i="1"/>
  <c r="F186" i="1"/>
  <c r="F175" i="1"/>
  <c r="G88" i="1"/>
  <c r="H88" i="1"/>
  <c r="G94" i="1"/>
  <c r="H94" i="1"/>
  <c r="G95" i="1"/>
  <c r="H95" i="1"/>
  <c r="G103" i="1"/>
  <c r="H103" i="1"/>
  <c r="G109" i="1"/>
  <c r="H109" i="1"/>
  <c r="G123" i="1"/>
  <c r="H123" i="1"/>
  <c r="G124" i="1"/>
  <c r="H124" i="1"/>
  <c r="G140" i="1"/>
  <c r="H140" i="1"/>
  <c r="G152" i="1"/>
  <c r="H152" i="1"/>
  <c r="G158" i="1"/>
  <c r="H158" i="1"/>
  <c r="G162" i="1"/>
  <c r="G168" i="1"/>
  <c r="H168" i="1"/>
  <c r="G169" i="1"/>
  <c r="H169" i="1"/>
  <c r="G170" i="1"/>
  <c r="H170" i="1"/>
  <c r="G174" i="1"/>
  <c r="H174" i="1"/>
  <c r="G180" i="1"/>
  <c r="H180" i="1"/>
  <c r="G181" i="1"/>
  <c r="G182" i="1"/>
  <c r="H182" i="1"/>
  <c r="G185" i="1"/>
  <c r="H185" i="1"/>
  <c r="H162" i="1"/>
  <c r="H181" i="1"/>
  <c r="H191" i="1"/>
  <c r="H192" i="1"/>
  <c r="H84" i="1"/>
  <c r="G70" i="1"/>
  <c r="G71" i="1"/>
  <c r="G72" i="1"/>
  <c r="O32" i="8"/>
  <c r="P32" i="8"/>
  <c r="L32" i="8"/>
  <c r="M33" i="8"/>
  <c r="I32" i="8"/>
  <c r="J32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6" i="8"/>
  <c r="M6" i="8"/>
  <c r="J6" i="8"/>
  <c r="F32" i="8"/>
  <c r="G32" i="8"/>
  <c r="G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N32" i="8"/>
  <c r="E32" i="8"/>
  <c r="H32" i="8"/>
  <c r="K32" i="8"/>
  <c r="C6" i="8"/>
  <c r="B6" i="8"/>
  <c r="D19" i="20"/>
  <c r="F19" i="20"/>
  <c r="D20" i="20"/>
  <c r="G20" i="20"/>
  <c r="H20" i="20"/>
  <c r="D21" i="20"/>
  <c r="F21" i="20"/>
  <c r="D22" i="20"/>
  <c r="G22" i="20"/>
  <c r="H22" i="20"/>
  <c r="D23" i="20"/>
  <c r="G23" i="20"/>
  <c r="H23" i="20"/>
  <c r="D25" i="20"/>
  <c r="G25" i="20"/>
  <c r="H25" i="20"/>
  <c r="D26" i="20"/>
  <c r="G26" i="20"/>
  <c r="H26" i="20"/>
  <c r="D27" i="20"/>
  <c r="G27" i="20"/>
  <c r="H27" i="20"/>
  <c r="D28" i="20"/>
  <c r="G28" i="20"/>
  <c r="H28" i="20"/>
  <c r="D29" i="20"/>
  <c r="G29" i="20"/>
  <c r="H29" i="20"/>
  <c r="D30" i="20"/>
  <c r="G30" i="20"/>
  <c r="H30" i="20"/>
  <c r="D31" i="20"/>
  <c r="G31" i="20"/>
  <c r="H31" i="20"/>
  <c r="D32" i="20"/>
  <c r="G32" i="20"/>
  <c r="H32" i="20"/>
  <c r="D33" i="20"/>
  <c r="G33" i="20"/>
  <c r="H33" i="20"/>
  <c r="D34" i="20"/>
  <c r="G34" i="20"/>
  <c r="H34" i="20"/>
  <c r="D35" i="20"/>
  <c r="G35" i="20"/>
  <c r="H35" i="20"/>
  <c r="D36" i="20"/>
  <c r="G36" i="20"/>
  <c r="H36" i="20"/>
  <c r="D37" i="20"/>
  <c r="G37" i="20"/>
  <c r="H37" i="20"/>
  <c r="D38" i="20"/>
  <c r="G38" i="20"/>
  <c r="H38" i="20"/>
  <c r="D39" i="20"/>
  <c r="G39" i="20"/>
  <c r="H39" i="20"/>
  <c r="D40" i="20"/>
  <c r="G40" i="20"/>
  <c r="H40" i="20"/>
  <c r="D41" i="20"/>
  <c r="G41" i="20"/>
  <c r="H41" i="20"/>
  <c r="D42" i="20"/>
  <c r="G42" i="20"/>
  <c r="H42" i="20"/>
  <c r="D43" i="20"/>
  <c r="G43" i="20"/>
  <c r="H43" i="20"/>
  <c r="D44" i="20"/>
  <c r="G44" i="20"/>
  <c r="H44" i="20"/>
  <c r="D45" i="20"/>
  <c r="G45" i="20"/>
  <c r="H45" i="20"/>
  <c r="D24" i="20"/>
  <c r="G24" i="20"/>
  <c r="H24" i="20"/>
  <c r="H51" i="20"/>
  <c r="H46" i="20"/>
  <c r="G48" i="20"/>
  <c r="H48" i="20"/>
  <c r="C49" i="20"/>
  <c r="E49" i="20"/>
  <c r="C50" i="20"/>
  <c r="E50" i="20"/>
  <c r="C51" i="20"/>
  <c r="E51" i="20"/>
  <c r="F51" i="20"/>
  <c r="C53" i="20"/>
  <c r="E53" i="20"/>
  <c r="F53" i="20"/>
  <c r="G54" i="20"/>
  <c r="H54" i="20"/>
  <c r="G55" i="20"/>
  <c r="H55" i="20"/>
  <c r="G56" i="20"/>
  <c r="H56" i="20"/>
  <c r="D57" i="20"/>
  <c r="G57" i="20"/>
  <c r="H57" i="20"/>
  <c r="D58" i="20"/>
  <c r="G58" i="20"/>
  <c r="H58" i="20"/>
  <c r="D59" i="20"/>
  <c r="G59" i="20"/>
  <c r="H59" i="20"/>
  <c r="D60" i="20"/>
  <c r="G60" i="20"/>
  <c r="D61" i="20"/>
  <c r="G61" i="20"/>
  <c r="H61" i="20"/>
  <c r="H60" i="20"/>
  <c r="D62" i="20"/>
  <c r="G62" i="20"/>
  <c r="H62" i="20"/>
  <c r="D63" i="20"/>
  <c r="G63" i="20"/>
  <c r="H63" i="20"/>
  <c r="H65" i="20"/>
  <c r="G64" i="20"/>
  <c r="H64" i="20"/>
  <c r="C65" i="20"/>
  <c r="E65" i="20"/>
  <c r="F65" i="20"/>
  <c r="C66" i="20"/>
  <c r="E66" i="20"/>
  <c r="F66" i="20"/>
  <c r="C67" i="20"/>
  <c r="E67" i="20"/>
  <c r="F67" i="20"/>
  <c r="G70" i="20"/>
  <c r="G71" i="20"/>
  <c r="G72" i="20"/>
  <c r="D73" i="20"/>
  <c r="G73" i="20"/>
  <c r="G79" i="20"/>
  <c r="D74" i="20"/>
  <c r="G74" i="20"/>
  <c r="H74" i="20"/>
  <c r="H80" i="20"/>
  <c r="D75" i="20"/>
  <c r="G75" i="20"/>
  <c r="H75" i="20"/>
  <c r="D76" i="20"/>
  <c r="G76" i="20"/>
  <c r="G77" i="20"/>
  <c r="H77" i="20"/>
  <c r="C78" i="20"/>
  <c r="E78" i="20"/>
  <c r="F78" i="20"/>
  <c r="C79" i="20"/>
  <c r="E79" i="20"/>
  <c r="F79" i="20"/>
  <c r="C80" i="20"/>
  <c r="E80" i="20"/>
  <c r="F80" i="20"/>
  <c r="C82" i="20"/>
  <c r="E82" i="20"/>
  <c r="F82" i="20"/>
  <c r="H84" i="20"/>
  <c r="D85" i="20"/>
  <c r="G85" i="20"/>
  <c r="D86" i="20"/>
  <c r="G86" i="20"/>
  <c r="D87" i="20"/>
  <c r="G87" i="20"/>
  <c r="G88" i="20"/>
  <c r="H88" i="20"/>
  <c r="C89" i="20"/>
  <c r="E89" i="20"/>
  <c r="F89" i="20"/>
  <c r="C91" i="20"/>
  <c r="E91" i="20"/>
  <c r="F91" i="20"/>
  <c r="C92" i="20"/>
  <c r="E92" i="20"/>
  <c r="F92" i="20"/>
  <c r="G94" i="20"/>
  <c r="H94" i="20"/>
  <c r="G95" i="20"/>
  <c r="H95" i="20"/>
  <c r="D96" i="20"/>
  <c r="G96" i="20"/>
  <c r="D97" i="20"/>
  <c r="G97" i="20"/>
  <c r="H97" i="20"/>
  <c r="D98" i="20"/>
  <c r="G98" i="20"/>
  <c r="D99" i="20"/>
  <c r="G99" i="20"/>
  <c r="H99" i="20"/>
  <c r="D100" i="20"/>
  <c r="G100" i="20"/>
  <c r="H100" i="20"/>
  <c r="G101" i="20"/>
  <c r="H101" i="20"/>
  <c r="G102" i="20"/>
  <c r="H102" i="20"/>
  <c r="H107" i="20"/>
  <c r="G103" i="20"/>
  <c r="H103" i="20"/>
  <c r="C104" i="20"/>
  <c r="E104" i="20"/>
  <c r="F104" i="20"/>
  <c r="C105" i="20"/>
  <c r="E105" i="20"/>
  <c r="F105" i="20"/>
  <c r="C106" i="20"/>
  <c r="E106" i="20"/>
  <c r="F106" i="20"/>
  <c r="C107" i="20"/>
  <c r="E107" i="20"/>
  <c r="F107" i="20"/>
  <c r="G108" i="20"/>
  <c r="H108" i="20"/>
  <c r="G109" i="20"/>
  <c r="H109" i="20"/>
  <c r="D110" i="20"/>
  <c r="G110" i="20"/>
  <c r="D111" i="20"/>
  <c r="G111" i="20"/>
  <c r="D112" i="20"/>
  <c r="G112" i="20"/>
  <c r="H112" i="20"/>
  <c r="D113" i="20"/>
  <c r="G113" i="20"/>
  <c r="D114" i="20"/>
  <c r="G114" i="20"/>
  <c r="H114" i="20"/>
  <c r="D115" i="20"/>
  <c r="G115" i="20"/>
  <c r="H115" i="20"/>
  <c r="D116" i="20"/>
  <c r="G116" i="20"/>
  <c r="G121" i="20"/>
  <c r="G117" i="20"/>
  <c r="C118" i="20"/>
  <c r="E118" i="20"/>
  <c r="F118" i="20"/>
  <c r="C119" i="20"/>
  <c r="E119" i="20"/>
  <c r="F119" i="20"/>
  <c r="C120" i="20"/>
  <c r="E120" i="20"/>
  <c r="F120" i="20"/>
  <c r="C121" i="20"/>
  <c r="E121" i="20"/>
  <c r="F121" i="20"/>
  <c r="G122" i="20"/>
  <c r="H122" i="20"/>
  <c r="G123" i="20"/>
  <c r="H123" i="20"/>
  <c r="G124" i="20"/>
  <c r="H124" i="20"/>
  <c r="D125" i="20"/>
  <c r="G125" i="20"/>
  <c r="H125" i="20"/>
  <c r="D126" i="20"/>
  <c r="G126" i="20"/>
  <c r="H126" i="20"/>
  <c r="D127" i="20"/>
  <c r="G127" i="20"/>
  <c r="H127" i="20"/>
  <c r="D128" i="20"/>
  <c r="G128" i="20"/>
  <c r="H128" i="20"/>
  <c r="D129" i="20"/>
  <c r="G129" i="20"/>
  <c r="H129" i="20"/>
  <c r="D130" i="20"/>
  <c r="G130" i="20"/>
  <c r="H130" i="20"/>
  <c r="D131" i="20"/>
  <c r="G131" i="20"/>
  <c r="H131" i="20"/>
  <c r="H137" i="20"/>
  <c r="D132" i="20"/>
  <c r="G132" i="20"/>
  <c r="D133" i="20"/>
  <c r="G133" i="20"/>
  <c r="H133" i="20"/>
  <c r="G134" i="20"/>
  <c r="H134" i="20"/>
  <c r="C135" i="20"/>
  <c r="E135" i="20"/>
  <c r="F135" i="20"/>
  <c r="C136" i="20"/>
  <c r="E136" i="20"/>
  <c r="F136" i="20"/>
  <c r="C137" i="20"/>
  <c r="E137" i="20"/>
  <c r="F137" i="20"/>
  <c r="C138" i="20"/>
  <c r="E138" i="20"/>
  <c r="F138" i="20"/>
  <c r="G139" i="20"/>
  <c r="H139" i="20"/>
  <c r="G140" i="20"/>
  <c r="H140" i="20"/>
  <c r="D141" i="20"/>
  <c r="G141" i="20"/>
  <c r="D142" i="20"/>
  <c r="G142" i="20"/>
  <c r="D143" i="20"/>
  <c r="G143" i="20"/>
  <c r="H143" i="20"/>
  <c r="D144" i="20"/>
  <c r="G144" i="20"/>
  <c r="H144" i="20"/>
  <c r="D145" i="20"/>
  <c r="G145" i="20"/>
  <c r="H145" i="20"/>
  <c r="D146" i="20"/>
  <c r="G146" i="20"/>
  <c r="H146" i="20"/>
  <c r="D147" i="20"/>
  <c r="G147" i="20"/>
  <c r="H147" i="20"/>
  <c r="D148" i="20"/>
  <c r="G148" i="20"/>
  <c r="H148" i="20"/>
  <c r="D149" i="20"/>
  <c r="G149" i="20"/>
  <c r="H149" i="20"/>
  <c r="H155" i="20"/>
  <c r="D150" i="20"/>
  <c r="G150" i="20"/>
  <c r="H150" i="20"/>
  <c r="D151" i="20"/>
  <c r="G151" i="20"/>
  <c r="H151" i="20"/>
  <c r="G152" i="20"/>
  <c r="H152" i="20"/>
  <c r="C153" i="20"/>
  <c r="E153" i="20"/>
  <c r="F153" i="20"/>
  <c r="C154" i="20"/>
  <c r="E154" i="20"/>
  <c r="F154" i="20"/>
  <c r="C155" i="20"/>
  <c r="E155" i="20"/>
  <c r="F155" i="20"/>
  <c r="G157" i="20"/>
  <c r="H157" i="20"/>
  <c r="G158" i="20"/>
  <c r="H158" i="20"/>
  <c r="G159" i="20"/>
  <c r="H159" i="20"/>
  <c r="D160" i="20"/>
  <c r="G160" i="20"/>
  <c r="G165" i="20"/>
  <c r="D161" i="20"/>
  <c r="G161" i="20"/>
  <c r="G162" i="20"/>
  <c r="H162" i="20"/>
  <c r="C163" i="20"/>
  <c r="E163" i="20"/>
  <c r="F163" i="20"/>
  <c r="C165" i="20"/>
  <c r="C166" i="20"/>
  <c r="G168" i="20"/>
  <c r="H168" i="20"/>
  <c r="G169" i="20"/>
  <c r="H169" i="20"/>
  <c r="G170" i="20"/>
  <c r="H170" i="20"/>
  <c r="D171" i="20"/>
  <c r="G171" i="20"/>
  <c r="G177" i="20"/>
  <c r="D172" i="20"/>
  <c r="G172" i="20"/>
  <c r="D173" i="20"/>
  <c r="G173" i="20"/>
  <c r="G174" i="20"/>
  <c r="H174" i="20"/>
  <c r="C175" i="20"/>
  <c r="F175" i="20"/>
  <c r="C177" i="20"/>
  <c r="E177" i="20"/>
  <c r="F177" i="20"/>
  <c r="C178" i="20"/>
  <c r="E178" i="20"/>
  <c r="F178" i="20"/>
  <c r="C179" i="20"/>
  <c r="E179" i="20"/>
  <c r="F179" i="20"/>
  <c r="G180" i="20"/>
  <c r="H180" i="20"/>
  <c r="G181" i="20"/>
  <c r="H181" i="20"/>
  <c r="G182" i="20"/>
  <c r="H182" i="20"/>
  <c r="D183" i="20"/>
  <c r="G183" i="20"/>
  <c r="H183" i="20"/>
  <c r="H187" i="20"/>
  <c r="D184" i="20"/>
  <c r="G184" i="20"/>
  <c r="G189" i="20"/>
  <c r="G185" i="20"/>
  <c r="H185" i="20"/>
  <c r="C186" i="20"/>
  <c r="E186" i="20"/>
  <c r="F186" i="20"/>
  <c r="C187" i="20"/>
  <c r="E187" i="20"/>
  <c r="F187" i="20"/>
  <c r="C189" i="20"/>
  <c r="E189" i="20"/>
  <c r="F189" i="20"/>
  <c r="H191" i="20"/>
  <c r="H192" i="20"/>
  <c r="D193" i="20"/>
  <c r="G193" i="20"/>
  <c r="D194" i="20"/>
  <c r="G194" i="20"/>
  <c r="H194" i="20"/>
  <c r="D195" i="20"/>
  <c r="G195" i="20"/>
  <c r="H195" i="20"/>
  <c r="D196" i="20"/>
  <c r="G196" i="20"/>
  <c r="H196" i="20"/>
  <c r="D197" i="20"/>
  <c r="G197" i="20"/>
  <c r="H197" i="20"/>
  <c r="D198" i="20"/>
  <c r="G198" i="20"/>
  <c r="H198" i="20"/>
  <c r="D199" i="20"/>
  <c r="G199" i="20"/>
  <c r="D200" i="20"/>
  <c r="G200" i="20"/>
  <c r="H200" i="20"/>
  <c r="D201" i="20"/>
  <c r="G201" i="20"/>
  <c r="H201" i="20"/>
  <c r="D202" i="20"/>
  <c r="G202" i="20"/>
  <c r="H202" i="20"/>
  <c r="G203" i="20"/>
  <c r="H203" i="20"/>
  <c r="C204" i="20"/>
  <c r="E204" i="20"/>
  <c r="F204" i="20"/>
  <c r="C205" i="20"/>
  <c r="E205" i="20"/>
  <c r="F205" i="20"/>
  <c r="C206" i="20"/>
  <c r="E206" i="20"/>
  <c r="F206" i="20"/>
  <c r="C207" i="20"/>
  <c r="E207" i="20"/>
  <c r="F207" i="20"/>
  <c r="G209" i="20"/>
  <c r="H209" i="20"/>
  <c r="G210" i="20"/>
  <c r="H210" i="20"/>
  <c r="D211" i="20"/>
  <c r="G211" i="20"/>
  <c r="D212" i="20"/>
  <c r="G212" i="20"/>
  <c r="H212" i="20"/>
  <c r="D213" i="20"/>
  <c r="G213" i="20"/>
  <c r="H213" i="20"/>
  <c r="D214" i="20"/>
  <c r="G214" i="20"/>
  <c r="H214" i="20"/>
  <c r="D215" i="20"/>
  <c r="G215" i="20"/>
  <c r="H215" i="20"/>
  <c r="D216" i="20"/>
  <c r="G216" i="20"/>
  <c r="H216" i="20"/>
  <c r="G217" i="20"/>
  <c r="H217" i="20"/>
  <c r="C218" i="20"/>
  <c r="E218" i="20"/>
  <c r="F218" i="20"/>
  <c r="C219" i="20"/>
  <c r="E219" i="20"/>
  <c r="F219" i="20"/>
  <c r="C220" i="20"/>
  <c r="E220" i="20"/>
  <c r="F220" i="20"/>
  <c r="C221" i="20"/>
  <c r="E221" i="20"/>
  <c r="F221" i="20"/>
  <c r="G223" i="20"/>
  <c r="H223" i="20"/>
  <c r="I223" i="20"/>
  <c r="G224" i="20"/>
  <c r="H224" i="20"/>
  <c r="G225" i="20"/>
  <c r="H225" i="20"/>
  <c r="D226" i="20"/>
  <c r="G226" i="20"/>
  <c r="H226" i="20"/>
  <c r="D227" i="20"/>
  <c r="G227" i="20"/>
  <c r="H227" i="20"/>
  <c r="D228" i="20"/>
  <c r="G228" i="20"/>
  <c r="H228" i="20"/>
  <c r="D229" i="20"/>
  <c r="G229" i="20"/>
  <c r="H229" i="20"/>
  <c r="D230" i="20"/>
  <c r="G230" i="20"/>
  <c r="H230" i="20"/>
  <c r="D231" i="20"/>
  <c r="G231" i="20"/>
  <c r="H231" i="20"/>
  <c r="D232" i="20"/>
  <c r="G232" i="20"/>
  <c r="D233" i="20"/>
  <c r="G233" i="20"/>
  <c r="H233" i="20"/>
  <c r="D234" i="20"/>
  <c r="G234" i="20"/>
  <c r="H234" i="20"/>
  <c r="D235" i="20"/>
  <c r="G235" i="20"/>
  <c r="H235" i="20"/>
  <c r="D236" i="20"/>
  <c r="G236" i="20"/>
  <c r="H236" i="20"/>
  <c r="D237" i="20"/>
  <c r="G237" i="20"/>
  <c r="H237" i="20"/>
  <c r="D238" i="20"/>
  <c r="G238" i="20"/>
  <c r="H238" i="20"/>
  <c r="D239" i="20"/>
  <c r="G239" i="20"/>
  <c r="H239" i="20"/>
  <c r="D240" i="20"/>
  <c r="G240" i="20"/>
  <c r="H240" i="20"/>
  <c r="D241" i="20"/>
  <c r="G241" i="20"/>
  <c r="H241" i="20"/>
  <c r="D242" i="20"/>
  <c r="G242" i="20"/>
  <c r="D243" i="20"/>
  <c r="G243" i="20"/>
  <c r="D244" i="20"/>
  <c r="G244" i="20"/>
  <c r="D245" i="20"/>
  <c r="G245" i="20"/>
  <c r="D246" i="20"/>
  <c r="G246" i="20"/>
  <c r="D247" i="20"/>
  <c r="G247" i="20"/>
  <c r="D248" i="20"/>
  <c r="G248" i="20"/>
  <c r="D249" i="20"/>
  <c r="G249" i="20"/>
  <c r="D250" i="20"/>
  <c r="G250" i="20"/>
  <c r="G256" i="20"/>
  <c r="H245" i="20"/>
  <c r="H247" i="20"/>
  <c r="H249" i="20"/>
  <c r="H244" i="20"/>
  <c r="H246" i="20"/>
  <c r="H248" i="20"/>
  <c r="H250" i="20"/>
  <c r="H251" i="20"/>
  <c r="G252" i="20"/>
  <c r="H252" i="20"/>
  <c r="C253" i="20"/>
  <c r="E253" i="20"/>
  <c r="F253" i="20"/>
  <c r="C254" i="20"/>
  <c r="E254" i="20"/>
  <c r="F254" i="20"/>
  <c r="C255" i="20"/>
  <c r="E255" i="20"/>
  <c r="F255" i="20"/>
  <c r="C256" i="20"/>
  <c r="E256" i="20"/>
  <c r="F256" i="20"/>
  <c r="G258" i="20"/>
  <c r="H258" i="20"/>
  <c r="G259" i="20"/>
  <c r="H259" i="20"/>
  <c r="G260" i="20"/>
  <c r="H260" i="20"/>
  <c r="G261" i="20"/>
  <c r="H261" i="20"/>
  <c r="D262" i="20"/>
  <c r="G262" i="20"/>
  <c r="H262" i="20"/>
  <c r="D263" i="20"/>
  <c r="G263" i="20"/>
  <c r="H263" i="20"/>
  <c r="D264" i="20"/>
  <c r="G264" i="20"/>
  <c r="H264" i="20"/>
  <c r="G271" i="20"/>
  <c r="D265" i="20"/>
  <c r="G265" i="20"/>
  <c r="D266" i="20"/>
  <c r="G266" i="20"/>
  <c r="H266" i="20"/>
  <c r="H265" i="20"/>
  <c r="D267" i="20"/>
  <c r="G267" i="20"/>
  <c r="H267" i="20"/>
  <c r="H272" i="20"/>
  <c r="G268" i="20"/>
  <c r="H268" i="20"/>
  <c r="C269" i="20"/>
  <c r="E269" i="20"/>
  <c r="F269" i="20"/>
  <c r="C270" i="20"/>
  <c r="E270" i="20"/>
  <c r="F270" i="20"/>
  <c r="C271" i="20"/>
  <c r="E271" i="20"/>
  <c r="F271" i="20"/>
  <c r="C272" i="20"/>
  <c r="E272" i="20"/>
  <c r="F272" i="20"/>
  <c r="G273" i="20"/>
  <c r="H273" i="20"/>
  <c r="G274" i="20"/>
  <c r="H274" i="20"/>
  <c r="G275" i="20"/>
  <c r="H275" i="20"/>
  <c r="D276" i="20"/>
  <c r="G276" i="20"/>
  <c r="D277" i="20"/>
  <c r="G277" i="20"/>
  <c r="G287" i="20"/>
  <c r="D278" i="20"/>
  <c r="G278" i="20"/>
  <c r="H278" i="20"/>
  <c r="D279" i="20"/>
  <c r="G279" i="20"/>
  <c r="H279" i="20"/>
  <c r="D280" i="20"/>
  <c r="G280" i="20"/>
  <c r="H280" i="20"/>
  <c r="H288" i="20"/>
  <c r="D281" i="20"/>
  <c r="G281" i="20"/>
  <c r="H281" i="20"/>
  <c r="D282" i="20"/>
  <c r="G282" i="20"/>
  <c r="H282" i="20"/>
  <c r="D283" i="20"/>
  <c r="G283" i="20"/>
  <c r="H283" i="20"/>
  <c r="D284" i="20"/>
  <c r="G284" i="20"/>
  <c r="H284" i="20"/>
  <c r="G285" i="20"/>
  <c r="H285" i="20"/>
  <c r="C286" i="20"/>
  <c r="E286" i="20"/>
  <c r="F286" i="20"/>
  <c r="C287" i="20"/>
  <c r="E287" i="20"/>
  <c r="F287" i="20"/>
  <c r="C288" i="20"/>
  <c r="E288" i="20"/>
  <c r="F288" i="20"/>
  <c r="C289" i="20"/>
  <c r="E289" i="20"/>
  <c r="F289" i="20"/>
  <c r="G290" i="20"/>
  <c r="H290" i="20"/>
  <c r="G291" i="20"/>
  <c r="H291" i="20"/>
  <c r="G292" i="20"/>
  <c r="H292" i="20"/>
  <c r="G293" i="20"/>
  <c r="H293" i="20"/>
  <c r="D294" i="20"/>
  <c r="G294" i="20"/>
  <c r="H294" i="20"/>
  <c r="D295" i="20"/>
  <c r="G295" i="20"/>
  <c r="H295" i="20"/>
  <c r="D296" i="20"/>
  <c r="G296" i="20"/>
  <c r="H296" i="20"/>
  <c r="D297" i="20"/>
  <c r="G297" i="20"/>
  <c r="H297" i="20"/>
  <c r="H307" i="20"/>
  <c r="D298" i="20"/>
  <c r="G298" i="20"/>
  <c r="D299" i="20"/>
  <c r="G299" i="20"/>
  <c r="H299" i="20"/>
  <c r="D300" i="20"/>
  <c r="G300" i="20"/>
  <c r="H300" i="20"/>
  <c r="D301" i="20"/>
  <c r="G301" i="20"/>
  <c r="H301" i="20"/>
  <c r="D302" i="20"/>
  <c r="G302" i="20"/>
  <c r="D303" i="20"/>
  <c r="G303" i="20"/>
  <c r="D304" i="20"/>
  <c r="G304" i="20"/>
  <c r="G309" i="20"/>
  <c r="H304" i="20"/>
  <c r="G305" i="20"/>
  <c r="H305" i="20"/>
  <c r="C306" i="20"/>
  <c r="E306" i="20"/>
  <c r="F306" i="20"/>
  <c r="C307" i="20"/>
  <c r="E307" i="20"/>
  <c r="F307" i="20"/>
  <c r="C308" i="20"/>
  <c r="E308" i="20"/>
  <c r="F308" i="20"/>
  <c r="C309" i="20"/>
  <c r="H312" i="20"/>
  <c r="D313" i="20"/>
  <c r="G313" i="20"/>
  <c r="D314" i="20"/>
  <c r="G314" i="20"/>
  <c r="H314" i="20"/>
  <c r="D315" i="20"/>
  <c r="G315" i="20"/>
  <c r="H315" i="20"/>
  <c r="D316" i="20"/>
  <c r="G316" i="20"/>
  <c r="H316" i="20"/>
  <c r="D317" i="20"/>
  <c r="G317" i="20"/>
  <c r="H317" i="20"/>
  <c r="D318" i="20"/>
  <c r="G318" i="20"/>
  <c r="D319" i="20"/>
  <c r="G319" i="20"/>
  <c r="G320" i="20"/>
  <c r="H320" i="20"/>
  <c r="C321" i="20"/>
  <c r="E321" i="20"/>
  <c r="F321" i="20"/>
  <c r="C322" i="20"/>
  <c r="E322" i="20"/>
  <c r="F322" i="20"/>
  <c r="C323" i="20"/>
  <c r="E323" i="20"/>
  <c r="F323" i="20"/>
  <c r="C324" i="20"/>
  <c r="E324" i="20"/>
  <c r="F324" i="20"/>
  <c r="D328" i="20"/>
  <c r="G328" i="20"/>
  <c r="D329" i="20"/>
  <c r="G329" i="20"/>
  <c r="D330" i="20"/>
  <c r="G330" i="20"/>
  <c r="H330" i="20"/>
  <c r="D331" i="20"/>
  <c r="G331" i="20"/>
  <c r="H331" i="20"/>
  <c r="H329" i="20"/>
  <c r="D332" i="20"/>
  <c r="G332" i="20"/>
  <c r="H332" i="20"/>
  <c r="D333" i="20"/>
  <c r="G333" i="20"/>
  <c r="H333" i="20"/>
  <c r="D334" i="20"/>
  <c r="G334" i="20"/>
  <c r="H334" i="20"/>
  <c r="G335" i="20"/>
  <c r="H335" i="20"/>
  <c r="C336" i="20"/>
  <c r="E336" i="20"/>
  <c r="F336" i="20"/>
  <c r="C337" i="20"/>
  <c r="E337" i="20"/>
  <c r="F337" i="20"/>
  <c r="C338" i="20"/>
  <c r="E338" i="20"/>
  <c r="F338" i="20"/>
  <c r="C339" i="20"/>
  <c r="E339" i="20"/>
  <c r="F339" i="20"/>
  <c r="G340" i="20"/>
  <c r="H340" i="20"/>
  <c r="G341" i="20"/>
  <c r="H341" i="20"/>
  <c r="G342" i="20"/>
  <c r="H342" i="20"/>
  <c r="D343" i="20"/>
  <c r="G343" i="20"/>
  <c r="D344" i="20"/>
  <c r="G344" i="20"/>
  <c r="H344" i="20"/>
  <c r="D345" i="20"/>
  <c r="G345" i="20"/>
  <c r="H345" i="20"/>
  <c r="D346" i="20"/>
  <c r="G346" i="20"/>
  <c r="D347" i="20"/>
  <c r="G347" i="20"/>
  <c r="H347" i="20"/>
  <c r="D348" i="20"/>
  <c r="G348" i="20"/>
  <c r="H348" i="20"/>
  <c r="D349" i="20"/>
  <c r="G349" i="20"/>
  <c r="H349" i="20"/>
  <c r="D350" i="20"/>
  <c r="G350" i="20"/>
  <c r="H350" i="20"/>
  <c r="D351" i="20"/>
  <c r="G351" i="20"/>
  <c r="H351" i="20"/>
  <c r="D352" i="20"/>
  <c r="G352" i="20"/>
  <c r="H352" i="20"/>
  <c r="D353" i="20"/>
  <c r="G353" i="20"/>
  <c r="H353" i="20"/>
  <c r="D354" i="20"/>
  <c r="G354" i="20"/>
  <c r="H354" i="20"/>
  <c r="D355" i="20"/>
  <c r="G355" i="20"/>
  <c r="H355" i="20"/>
  <c r="D356" i="20"/>
  <c r="G356" i="20"/>
  <c r="G379" i="20"/>
  <c r="D357" i="20"/>
  <c r="G357" i="20"/>
  <c r="D358" i="20"/>
  <c r="G358" i="20"/>
  <c r="H358" i="20"/>
  <c r="D359" i="20"/>
  <c r="G359" i="20"/>
  <c r="D360" i="20"/>
  <c r="G360" i="20"/>
  <c r="H360" i="20"/>
  <c r="D361" i="20"/>
  <c r="G361" i="20"/>
  <c r="H361" i="20"/>
  <c r="D362" i="20"/>
  <c r="G362" i="20"/>
  <c r="H362" i="20"/>
  <c r="D363" i="20"/>
  <c r="G363" i="20"/>
  <c r="D364" i="20"/>
  <c r="G364" i="20"/>
  <c r="H364" i="20"/>
  <c r="D365" i="20"/>
  <c r="G365" i="20"/>
  <c r="H365" i="20"/>
  <c r="D366" i="20"/>
  <c r="G366" i="20"/>
  <c r="H366" i="20"/>
  <c r="D367" i="20"/>
  <c r="G367" i="20"/>
  <c r="D368" i="20"/>
  <c r="G368" i="20"/>
  <c r="H368" i="20"/>
  <c r="D369" i="20"/>
  <c r="G369" i="20"/>
  <c r="H369" i="20"/>
  <c r="D370" i="20"/>
  <c r="G370" i="20"/>
  <c r="H370" i="20"/>
  <c r="D371" i="20"/>
  <c r="G371" i="20"/>
  <c r="D372" i="20"/>
  <c r="G372" i="20"/>
  <c r="H372" i="20"/>
  <c r="H359" i="20"/>
  <c r="H363" i="20"/>
  <c r="H367" i="20"/>
  <c r="H371" i="20"/>
  <c r="H373" i="20"/>
  <c r="D374" i="20"/>
  <c r="G374" i="20"/>
  <c r="G378" i="20"/>
  <c r="C375" i="20"/>
  <c r="E375" i="20"/>
  <c r="F375" i="20"/>
  <c r="C376" i="20"/>
  <c r="E376" i="20"/>
  <c r="F376" i="20"/>
  <c r="C377" i="20"/>
  <c r="E377" i="20"/>
  <c r="F377" i="20"/>
  <c r="C378" i="20"/>
  <c r="E378" i="20"/>
  <c r="F378" i="20"/>
  <c r="C379" i="20"/>
  <c r="E379" i="20"/>
  <c r="F379" i="20"/>
  <c r="G380" i="20"/>
  <c r="H380" i="20"/>
  <c r="G381" i="20"/>
  <c r="H381" i="20"/>
  <c r="G382" i="20"/>
  <c r="H382" i="20"/>
  <c r="D383" i="20"/>
  <c r="G383" i="20"/>
  <c r="D384" i="20"/>
  <c r="G384" i="20"/>
  <c r="D385" i="20"/>
  <c r="G385" i="20"/>
  <c r="H385" i="20"/>
  <c r="D386" i="20"/>
  <c r="G386" i="20"/>
  <c r="D387" i="20"/>
  <c r="G387" i="20"/>
  <c r="D388" i="20"/>
  <c r="G388" i="20"/>
  <c r="D389" i="20"/>
  <c r="G389" i="20"/>
  <c r="D390" i="20"/>
  <c r="G390" i="20"/>
  <c r="D391" i="20"/>
  <c r="G391" i="20"/>
  <c r="D392" i="20"/>
  <c r="G392" i="20"/>
  <c r="D393" i="20"/>
  <c r="G393" i="20"/>
  <c r="D394" i="20"/>
  <c r="G394" i="20"/>
  <c r="D395" i="20"/>
  <c r="G395" i="20"/>
  <c r="D396" i="20"/>
  <c r="G396" i="20"/>
  <c r="D397" i="20"/>
  <c r="G397" i="20"/>
  <c r="D398" i="20"/>
  <c r="G398" i="20"/>
  <c r="D399" i="20"/>
  <c r="G399" i="20"/>
  <c r="D400" i="20"/>
  <c r="G400" i="20"/>
  <c r="D401" i="20"/>
  <c r="G401" i="20"/>
  <c r="D402" i="20"/>
  <c r="G402" i="20"/>
  <c r="D403" i="20"/>
  <c r="G403" i="20"/>
  <c r="D404" i="20"/>
  <c r="G404" i="20"/>
  <c r="D405" i="20"/>
  <c r="G405" i="20"/>
  <c r="D406" i="20"/>
  <c r="G406" i="20"/>
  <c r="D407" i="20"/>
  <c r="G407" i="20"/>
  <c r="D408" i="20"/>
  <c r="G408" i="20"/>
  <c r="D409" i="20"/>
  <c r="G409" i="20"/>
  <c r="D410" i="20"/>
  <c r="G410" i="20"/>
  <c r="D411" i="20"/>
  <c r="G411" i="20"/>
  <c r="D412" i="20"/>
  <c r="G412" i="20"/>
  <c r="D413" i="20"/>
  <c r="G413" i="20"/>
  <c r="D414" i="20"/>
  <c r="G414" i="20"/>
  <c r="D415" i="20"/>
  <c r="G415" i="20"/>
  <c r="D416" i="20"/>
  <c r="G416" i="20"/>
  <c r="D417" i="20"/>
  <c r="G417" i="20"/>
  <c r="D418" i="20"/>
  <c r="G418" i="20"/>
  <c r="D419" i="20"/>
  <c r="G419" i="20"/>
  <c r="D420" i="20"/>
  <c r="G420" i="20"/>
  <c r="D421" i="20"/>
  <c r="G421" i="20"/>
  <c r="D422" i="20"/>
  <c r="G422" i="20"/>
  <c r="D423" i="20"/>
  <c r="G423" i="20"/>
  <c r="D424" i="20"/>
  <c r="G424" i="20"/>
  <c r="D425" i="20"/>
  <c r="G425" i="20"/>
  <c r="D426" i="20"/>
  <c r="G426" i="20"/>
  <c r="D427" i="20"/>
  <c r="G427" i="20"/>
  <c r="D428" i="20"/>
  <c r="G428" i="20"/>
  <c r="D429" i="20"/>
  <c r="G429" i="20"/>
  <c r="D430" i="20"/>
  <c r="G430" i="20"/>
  <c r="D431" i="20"/>
  <c r="G431" i="20"/>
  <c r="D432" i="20"/>
  <c r="G432" i="20"/>
  <c r="D433" i="20"/>
  <c r="G433" i="20"/>
  <c r="D434" i="20"/>
  <c r="G434" i="20"/>
  <c r="D435" i="20"/>
  <c r="G435" i="20"/>
  <c r="D436" i="20"/>
  <c r="G436" i="20"/>
  <c r="D437" i="20"/>
  <c r="G437" i="20"/>
  <c r="D438" i="20"/>
  <c r="G438" i="20"/>
  <c r="D439" i="20"/>
  <c r="G439" i="20"/>
  <c r="D440" i="20"/>
  <c r="G440" i="20"/>
  <c r="D441" i="20"/>
  <c r="G441" i="20"/>
  <c r="D442" i="20"/>
  <c r="G442" i="20"/>
  <c r="D443" i="20"/>
  <c r="G443" i="20"/>
  <c r="D444" i="20"/>
  <c r="G444" i="20"/>
  <c r="D445" i="20"/>
  <c r="G445" i="20"/>
  <c r="D446" i="20"/>
  <c r="G446" i="20"/>
  <c r="D447" i="20"/>
  <c r="G447" i="20"/>
  <c r="D448" i="20"/>
  <c r="G448" i="20"/>
  <c r="D449" i="20"/>
  <c r="G449" i="20"/>
  <c r="D450" i="20"/>
  <c r="G450" i="20"/>
  <c r="H384" i="20"/>
  <c r="H386" i="20"/>
  <c r="H387" i="20"/>
  <c r="H388" i="20"/>
  <c r="H389" i="20"/>
  <c r="H390" i="20"/>
  <c r="H391" i="20"/>
  <c r="H392" i="20"/>
  <c r="H393" i="20"/>
  <c r="H394" i="20"/>
  <c r="H395" i="20"/>
  <c r="H396" i="20"/>
  <c r="H397" i="20"/>
  <c r="H398" i="20"/>
  <c r="H399" i="20"/>
  <c r="H400" i="20"/>
  <c r="H401" i="20"/>
  <c r="H402" i="20"/>
  <c r="H403" i="20"/>
  <c r="H404" i="20"/>
  <c r="H405" i="20"/>
  <c r="H406" i="20"/>
  <c r="H407" i="20"/>
  <c r="H408" i="20"/>
  <c r="H410" i="20"/>
  <c r="H411" i="20"/>
  <c r="H412" i="20"/>
  <c r="H413" i="20"/>
  <c r="H414" i="20"/>
  <c r="H415" i="20"/>
  <c r="H416" i="20"/>
  <c r="H417" i="20"/>
  <c r="H418" i="20"/>
  <c r="H419" i="20"/>
  <c r="H420" i="20"/>
  <c r="H421" i="20"/>
  <c r="H422" i="20"/>
  <c r="H423" i="20"/>
  <c r="H424" i="20"/>
  <c r="H425" i="20"/>
  <c r="H426" i="20"/>
  <c r="H427" i="20"/>
  <c r="H428" i="20"/>
  <c r="H429" i="20"/>
  <c r="H430" i="20"/>
  <c r="H431" i="20"/>
  <c r="H432" i="20"/>
  <c r="H433" i="20"/>
  <c r="H434" i="20"/>
  <c r="H435" i="20"/>
  <c r="H436" i="20"/>
  <c r="H438" i="20"/>
  <c r="H439" i="20"/>
  <c r="H440" i="20"/>
  <c r="H441" i="20"/>
  <c r="H442" i="20"/>
  <c r="H443" i="20"/>
  <c r="H444" i="20"/>
  <c r="H445" i="20"/>
  <c r="H446" i="20"/>
  <c r="H447" i="20"/>
  <c r="H448" i="20"/>
  <c r="H449" i="20"/>
  <c r="C452" i="20"/>
  <c r="E452" i="20"/>
  <c r="F452" i="20"/>
  <c r="C454" i="20"/>
  <c r="C455" i="20"/>
  <c r="C456" i="20"/>
  <c r="E453" i="20"/>
  <c r="F453" i="20"/>
  <c r="E454" i="20"/>
  <c r="F454" i="20"/>
  <c r="E455" i="20"/>
  <c r="F455" i="20"/>
  <c r="E456" i="20"/>
  <c r="F456" i="20"/>
  <c r="G457" i="20"/>
  <c r="H457" i="20"/>
  <c r="G458" i="20"/>
  <c r="H458" i="20"/>
  <c r="G459" i="20"/>
  <c r="H459" i="20"/>
  <c r="D460" i="20"/>
  <c r="G460" i="20"/>
  <c r="D461" i="20"/>
  <c r="G461" i="20"/>
  <c r="H461" i="20"/>
  <c r="D462" i="20"/>
  <c r="G462" i="20"/>
  <c r="H462" i="20"/>
  <c r="D463" i="20"/>
  <c r="G463" i="20"/>
  <c r="H463" i="20"/>
  <c r="D464" i="20"/>
  <c r="G464" i="20"/>
  <c r="H464" i="20"/>
  <c r="D465" i="20"/>
  <c r="G465" i="20"/>
  <c r="H465" i="20"/>
  <c r="D466" i="20"/>
  <c r="G466" i="20"/>
  <c r="H466" i="20"/>
  <c r="H471" i="20"/>
  <c r="D467" i="20"/>
  <c r="G467" i="20"/>
  <c r="G468" i="20"/>
  <c r="H468" i="20"/>
  <c r="C469" i="20"/>
  <c r="E469" i="20"/>
  <c r="F469" i="20"/>
  <c r="C470" i="20"/>
  <c r="E470" i="20"/>
  <c r="F470" i="20"/>
  <c r="C471" i="20"/>
  <c r="E471" i="20"/>
  <c r="F471" i="20"/>
  <c r="C472" i="20"/>
  <c r="E472" i="20"/>
  <c r="F472" i="20"/>
  <c r="G473" i="20"/>
  <c r="H473" i="20"/>
  <c r="G474" i="20"/>
  <c r="H474" i="20"/>
  <c r="G475" i="20"/>
  <c r="H475" i="20"/>
  <c r="D476" i="20"/>
  <c r="G476" i="20"/>
  <c r="H476" i="20"/>
  <c r="D477" i="20"/>
  <c r="G477" i="20"/>
  <c r="H477" i="20"/>
  <c r="D478" i="20"/>
  <c r="G478" i="20"/>
  <c r="G479" i="20"/>
  <c r="H479" i="20"/>
  <c r="C480" i="20"/>
  <c r="E480" i="20"/>
  <c r="F480" i="20"/>
  <c r="C481" i="20"/>
  <c r="E481" i="20"/>
  <c r="F481" i="20"/>
  <c r="C482" i="20"/>
  <c r="C484" i="20"/>
  <c r="E484" i="20"/>
  <c r="F484" i="20"/>
  <c r="G485" i="20"/>
  <c r="H485" i="20"/>
  <c r="G486" i="20"/>
  <c r="H486" i="20"/>
  <c r="G487" i="20"/>
  <c r="H487" i="20"/>
  <c r="D488" i="20"/>
  <c r="G488" i="20"/>
  <c r="D489" i="20"/>
  <c r="G489" i="20"/>
  <c r="H489" i="20"/>
  <c r="D490" i="20"/>
  <c r="G490" i="20"/>
  <c r="H490" i="20"/>
  <c r="D491" i="20"/>
  <c r="G491" i="20"/>
  <c r="H491" i="20"/>
  <c r="H497" i="20"/>
  <c r="D492" i="20"/>
  <c r="G492" i="20"/>
  <c r="D493" i="20"/>
  <c r="G493" i="20"/>
  <c r="G499" i="20"/>
  <c r="G494" i="20"/>
  <c r="H494" i="20"/>
  <c r="C495" i="20"/>
  <c r="E495" i="20"/>
  <c r="F495" i="20"/>
  <c r="C496" i="20"/>
  <c r="C497" i="20"/>
  <c r="E497" i="20"/>
  <c r="F497" i="20"/>
  <c r="C498" i="20"/>
  <c r="E498" i="20"/>
  <c r="F498" i="20"/>
  <c r="C499" i="20"/>
  <c r="E499" i="20"/>
  <c r="F499" i="20"/>
  <c r="G500" i="20"/>
  <c r="H500" i="20"/>
  <c r="G501" i="20"/>
  <c r="H501" i="20"/>
  <c r="G502" i="20"/>
  <c r="H502" i="20"/>
  <c r="D503" i="20"/>
  <c r="G503" i="20"/>
  <c r="D504" i="20"/>
  <c r="G504" i="20"/>
  <c r="H504" i="20"/>
  <c r="D505" i="20"/>
  <c r="G505" i="20"/>
  <c r="H505" i="20"/>
  <c r="D506" i="20"/>
  <c r="G506" i="20"/>
  <c r="H506" i="20"/>
  <c r="D507" i="20"/>
  <c r="G507" i="20"/>
  <c r="H507" i="20"/>
  <c r="D508" i="20"/>
  <c r="G508" i="20"/>
  <c r="H508" i="20"/>
  <c r="D509" i="20"/>
  <c r="G509" i="20"/>
  <c r="H509" i="20"/>
  <c r="D510" i="20"/>
  <c r="G510" i="20"/>
  <c r="H510" i="20"/>
  <c r="D511" i="20"/>
  <c r="G511" i="20"/>
  <c r="H511" i="20"/>
  <c r="D512" i="20"/>
  <c r="G512" i="20"/>
  <c r="H512" i="20"/>
  <c r="G513" i="20"/>
  <c r="H513" i="20"/>
  <c r="C514" i="20"/>
  <c r="E514" i="20"/>
  <c r="F514" i="20"/>
  <c r="C515" i="20"/>
  <c r="E515" i="20"/>
  <c r="F515" i="20"/>
  <c r="G516" i="20"/>
  <c r="H516" i="20"/>
  <c r="G517" i="20"/>
  <c r="H517" i="20"/>
  <c r="G518" i="20"/>
  <c r="H518" i="20"/>
  <c r="D519" i="20"/>
  <c r="G519" i="20"/>
  <c r="H519" i="20"/>
  <c r="D520" i="20"/>
  <c r="G520" i="20"/>
  <c r="H520" i="20"/>
  <c r="D521" i="20"/>
  <c r="G521" i="20"/>
  <c r="H521" i="20"/>
  <c r="D522" i="20"/>
  <c r="G522" i="20"/>
  <c r="H522" i="20"/>
  <c r="D523" i="20"/>
  <c r="G523" i="20"/>
  <c r="H523" i="20"/>
  <c r="D524" i="20"/>
  <c r="G524" i="20"/>
  <c r="H524" i="20"/>
  <c r="D525" i="20"/>
  <c r="G525" i="20"/>
  <c r="H525" i="20"/>
  <c r="D526" i="20"/>
  <c r="G526" i="20"/>
  <c r="H526" i="20"/>
  <c r="D527" i="20"/>
  <c r="G527" i="20"/>
  <c r="H527" i="20"/>
  <c r="D528" i="20"/>
  <c r="G528" i="20"/>
  <c r="H528" i="20"/>
  <c r="D529" i="20"/>
  <c r="G529" i="20"/>
  <c r="H529" i="20"/>
  <c r="D530" i="20"/>
  <c r="H530" i="20"/>
  <c r="D531" i="20"/>
  <c r="G531" i="20"/>
  <c r="H531" i="20"/>
  <c r="D532" i="20"/>
  <c r="G532" i="20"/>
  <c r="H532" i="20"/>
  <c r="D533" i="20"/>
  <c r="G533" i="20"/>
  <c r="H533" i="20"/>
  <c r="C534" i="20"/>
  <c r="C535" i="20"/>
  <c r="E535" i="20"/>
  <c r="F535" i="20"/>
  <c r="G536" i="20"/>
  <c r="H536" i="20"/>
  <c r="G543" i="20"/>
  <c r="H543" i="20"/>
  <c r="G544" i="20"/>
  <c r="H544" i="20"/>
  <c r="G545" i="20"/>
  <c r="H545" i="20"/>
  <c r="D547" i="20"/>
  <c r="D548" i="20"/>
  <c r="D549" i="20"/>
  <c r="D550" i="20"/>
  <c r="G551" i="20"/>
  <c r="H551" i="20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G9" i="16"/>
  <c r="G8" i="16"/>
  <c r="C15" i="16"/>
  <c r="G7" i="16"/>
  <c r="H7" i="16"/>
  <c r="H13" i="16"/>
  <c r="C13" i="16"/>
  <c r="G6" i="16"/>
  <c r="H6" i="16"/>
  <c r="C12" i="16"/>
  <c r="C11" i="16"/>
  <c r="G10" i="16"/>
  <c r="H10" i="16"/>
  <c r="D562" i="19"/>
  <c r="D30" i="19"/>
  <c r="G30" i="19"/>
  <c r="H30" i="19"/>
  <c r="F21" i="19"/>
  <c r="F49" i="19"/>
  <c r="G78" i="19"/>
  <c r="H78" i="19"/>
  <c r="G76" i="19"/>
  <c r="G77" i="19"/>
  <c r="G84" i="19" s="1"/>
  <c r="H77" i="19"/>
  <c r="G74" i="19"/>
  <c r="H74" i="19"/>
  <c r="H82" i="19"/>
  <c r="G73" i="19"/>
  <c r="G81" i="19"/>
  <c r="C84" i="19"/>
  <c r="G564" i="19"/>
  <c r="H564" i="19"/>
  <c r="G565" i="19"/>
  <c r="H565" i="19"/>
  <c r="G566" i="19"/>
  <c r="H566" i="19"/>
  <c r="G567" i="19"/>
  <c r="H567" i="19"/>
  <c r="G464" i="19"/>
  <c r="H464" i="19"/>
  <c r="G224" i="19"/>
  <c r="H224" i="19"/>
  <c r="C185" i="19"/>
  <c r="C186" i="19"/>
  <c r="G25" i="19"/>
  <c r="H25" i="19"/>
  <c r="G26" i="19"/>
  <c r="H26" i="19"/>
  <c r="G27" i="19"/>
  <c r="H27" i="19"/>
  <c r="G28" i="19"/>
  <c r="H28" i="19"/>
  <c r="G29" i="19"/>
  <c r="H29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23" i="19"/>
  <c r="H23" i="19"/>
  <c r="H46" i="19"/>
  <c r="H53" i="19" s="1"/>
  <c r="G24" i="19"/>
  <c r="G19" i="19"/>
  <c r="H19" i="19"/>
  <c r="G20" i="19"/>
  <c r="H20" i="19"/>
  <c r="G22" i="19"/>
  <c r="H22" i="19"/>
  <c r="F53" i="19"/>
  <c r="F51" i="19"/>
  <c r="C53" i="19"/>
  <c r="C49" i="19"/>
  <c r="G569" i="19"/>
  <c r="H569" i="19"/>
  <c r="G568" i="19"/>
  <c r="H568" i="19"/>
  <c r="G563" i="19"/>
  <c r="H563" i="19"/>
  <c r="G561" i="19"/>
  <c r="H561" i="19"/>
  <c r="G560" i="19"/>
  <c r="H560" i="19"/>
  <c r="G559" i="19"/>
  <c r="H559" i="19"/>
  <c r="G558" i="19"/>
  <c r="H558" i="19"/>
  <c r="G557" i="19"/>
  <c r="H557" i="19"/>
  <c r="G556" i="19"/>
  <c r="H556" i="19"/>
  <c r="G555" i="19"/>
  <c r="H555" i="19"/>
  <c r="G554" i="19"/>
  <c r="H554" i="19"/>
  <c r="G553" i="19"/>
  <c r="H553" i="19"/>
  <c r="G552" i="19"/>
  <c r="H552" i="19"/>
  <c r="G551" i="19"/>
  <c r="H551" i="19"/>
  <c r="G544" i="19"/>
  <c r="H544" i="19"/>
  <c r="G543" i="19"/>
  <c r="H543" i="19"/>
  <c r="G542" i="19"/>
  <c r="H542" i="19"/>
  <c r="G541" i="19"/>
  <c r="H541" i="19"/>
  <c r="G540" i="19"/>
  <c r="H540" i="19"/>
  <c r="G539" i="19"/>
  <c r="H539" i="19"/>
  <c r="G538" i="19"/>
  <c r="H538" i="19"/>
  <c r="G537" i="19"/>
  <c r="H537" i="19"/>
  <c r="G536" i="19"/>
  <c r="H536" i="19"/>
  <c r="G535" i="19"/>
  <c r="H535" i="19"/>
  <c r="G525" i="19"/>
  <c r="G524" i="19"/>
  <c r="G523" i="19"/>
  <c r="H523" i="19"/>
  <c r="G522" i="19"/>
  <c r="H522" i="19"/>
  <c r="G521" i="19"/>
  <c r="G529" i="19"/>
  <c r="G520" i="19"/>
  <c r="H520" i="19"/>
  <c r="H528" i="19"/>
  <c r="G510" i="19"/>
  <c r="G509" i="19"/>
  <c r="G508" i="19"/>
  <c r="G499" i="19"/>
  <c r="G498" i="19"/>
  <c r="H498" i="19"/>
  <c r="G497" i="19"/>
  <c r="G496" i="19"/>
  <c r="H496" i="19"/>
  <c r="G495" i="19"/>
  <c r="H495" i="19"/>
  <c r="G494" i="19"/>
  <c r="H494" i="19"/>
  <c r="G493" i="19"/>
  <c r="H493" i="19"/>
  <c r="G492" i="19"/>
  <c r="G482" i="19"/>
  <c r="H482" i="19"/>
  <c r="H488" i="19"/>
  <c r="G481" i="19"/>
  <c r="H481" i="19"/>
  <c r="G480" i="19"/>
  <c r="H480" i="19"/>
  <c r="G479" i="19"/>
  <c r="H479" i="19"/>
  <c r="G478" i="19"/>
  <c r="H478" i="19"/>
  <c r="G477" i="19"/>
  <c r="H477" i="19"/>
  <c r="G476" i="19"/>
  <c r="H476" i="19"/>
  <c r="G475" i="19"/>
  <c r="H475" i="19"/>
  <c r="G474" i="19"/>
  <c r="H474" i="19"/>
  <c r="G473" i="19"/>
  <c r="H473" i="19"/>
  <c r="G472" i="19"/>
  <c r="H472" i="19"/>
  <c r="G471" i="19"/>
  <c r="H471" i="19"/>
  <c r="G470" i="19"/>
  <c r="H470" i="19"/>
  <c r="G469" i="19"/>
  <c r="H469" i="19"/>
  <c r="H487" i="19"/>
  <c r="G468" i="19"/>
  <c r="H468" i="19"/>
  <c r="G467" i="19"/>
  <c r="H467" i="19"/>
  <c r="G466" i="19"/>
  <c r="H466" i="19"/>
  <c r="G465" i="19"/>
  <c r="H465" i="19"/>
  <c r="G463" i="19"/>
  <c r="H463" i="19"/>
  <c r="G462" i="19"/>
  <c r="H462" i="19"/>
  <c r="G461" i="19"/>
  <c r="H461" i="19"/>
  <c r="G460" i="19"/>
  <c r="H460" i="19"/>
  <c r="G459" i="19"/>
  <c r="H459" i="19"/>
  <c r="G458" i="19"/>
  <c r="H458" i="19"/>
  <c r="G457" i="19"/>
  <c r="H457" i="19"/>
  <c r="G456" i="19"/>
  <c r="H456" i="19"/>
  <c r="G455" i="19"/>
  <c r="H455" i="19"/>
  <c r="G454" i="19"/>
  <c r="H454" i="19"/>
  <c r="G453" i="19"/>
  <c r="H453" i="19"/>
  <c r="G452" i="19"/>
  <c r="H452" i="19"/>
  <c r="G451" i="19"/>
  <c r="H451" i="19"/>
  <c r="G450" i="19"/>
  <c r="H450" i="19"/>
  <c r="G449" i="19"/>
  <c r="H449" i="19"/>
  <c r="G448" i="19"/>
  <c r="H448" i="19"/>
  <c r="G447" i="19"/>
  <c r="H447" i="19"/>
  <c r="G446" i="19"/>
  <c r="H446" i="19"/>
  <c r="G445" i="19"/>
  <c r="H445" i="19"/>
  <c r="G444" i="19"/>
  <c r="H444" i="19"/>
  <c r="G443" i="19"/>
  <c r="H443" i="19"/>
  <c r="G442" i="19"/>
  <c r="H442" i="19"/>
  <c r="G441" i="19"/>
  <c r="H441" i="19"/>
  <c r="G440" i="19"/>
  <c r="H440" i="19"/>
  <c r="G438" i="19"/>
  <c r="H438" i="19"/>
  <c r="H486" i="19"/>
  <c r="G437" i="19"/>
  <c r="H437" i="19"/>
  <c r="G436" i="19"/>
  <c r="H436" i="19"/>
  <c r="G435" i="19"/>
  <c r="H435" i="19"/>
  <c r="G434" i="19"/>
  <c r="H434" i="19"/>
  <c r="G433" i="19"/>
  <c r="H433" i="19"/>
  <c r="G432" i="19"/>
  <c r="H432" i="19"/>
  <c r="G431" i="19"/>
  <c r="H431" i="19"/>
  <c r="G430" i="19"/>
  <c r="H430" i="19"/>
  <c r="G429" i="19"/>
  <c r="H429" i="19"/>
  <c r="G428" i="19"/>
  <c r="H428" i="19"/>
  <c r="G427" i="19"/>
  <c r="H427" i="19"/>
  <c r="G426" i="19"/>
  <c r="H426" i="19"/>
  <c r="G425" i="19"/>
  <c r="H425" i="19"/>
  <c r="G424" i="19"/>
  <c r="H424" i="19"/>
  <c r="G423" i="19"/>
  <c r="H423" i="19"/>
  <c r="G422" i="19"/>
  <c r="H422" i="19"/>
  <c r="G421" i="19"/>
  <c r="H421" i="19"/>
  <c r="G420" i="19"/>
  <c r="H420" i="19"/>
  <c r="G419" i="19"/>
  <c r="H419" i="19"/>
  <c r="G418" i="19"/>
  <c r="H418" i="19"/>
  <c r="G417" i="19"/>
  <c r="H417" i="19"/>
  <c r="G416" i="19"/>
  <c r="H416" i="19"/>
  <c r="G415" i="19"/>
  <c r="H415" i="19"/>
  <c r="G414" i="19"/>
  <c r="H414" i="19"/>
  <c r="G413" i="19"/>
  <c r="H413" i="19"/>
  <c r="G412" i="19"/>
  <c r="H412" i="19"/>
  <c r="G410" i="19"/>
  <c r="G401" i="19"/>
  <c r="H400" i="19"/>
  <c r="G399" i="19"/>
  <c r="H399" i="19"/>
  <c r="G398" i="19"/>
  <c r="H398" i="19"/>
  <c r="G397" i="19"/>
  <c r="H397" i="19"/>
  <c r="G396" i="19"/>
  <c r="H396" i="19"/>
  <c r="G395" i="19"/>
  <c r="H395" i="19"/>
  <c r="G394" i="19"/>
  <c r="H394" i="19"/>
  <c r="G393" i="19"/>
  <c r="H393" i="19"/>
  <c r="G392" i="19"/>
  <c r="H392" i="19"/>
  <c r="G391" i="19"/>
  <c r="H391" i="19"/>
  <c r="G390" i="19"/>
  <c r="H390" i="19"/>
  <c r="G389" i="19"/>
  <c r="H389" i="19"/>
  <c r="G388" i="19"/>
  <c r="H388" i="19"/>
  <c r="G387" i="19"/>
  <c r="H387" i="19"/>
  <c r="G386" i="19"/>
  <c r="H386" i="19"/>
  <c r="G385" i="19"/>
  <c r="H385" i="19"/>
  <c r="G384" i="19"/>
  <c r="H384" i="19"/>
  <c r="G383" i="19"/>
  <c r="H383" i="19"/>
  <c r="G382" i="19"/>
  <c r="H382" i="19"/>
  <c r="G381" i="19"/>
  <c r="H381" i="19"/>
  <c r="H406" i="19"/>
  <c r="G380" i="19"/>
  <c r="H380" i="19"/>
  <c r="G379" i="19"/>
  <c r="H379" i="19"/>
  <c r="G378" i="19"/>
  <c r="H378" i="19"/>
  <c r="G377" i="19"/>
  <c r="H377" i="19"/>
  <c r="G376" i="19"/>
  <c r="H376" i="19"/>
  <c r="G375" i="19"/>
  <c r="H375" i="19"/>
  <c r="G374" i="19"/>
  <c r="H374" i="19"/>
  <c r="G373" i="19"/>
  <c r="H373" i="19"/>
  <c r="G372" i="19"/>
  <c r="H372" i="19"/>
  <c r="G371" i="19"/>
  <c r="H371" i="19"/>
  <c r="G370" i="19"/>
  <c r="H370" i="19"/>
  <c r="G369" i="19"/>
  <c r="H369" i="19"/>
  <c r="G368" i="19"/>
  <c r="H368" i="19"/>
  <c r="G367" i="19"/>
  <c r="H367" i="19"/>
  <c r="G366" i="19"/>
  <c r="G357" i="19"/>
  <c r="H357" i="19"/>
  <c r="G356" i="19"/>
  <c r="H356" i="19"/>
  <c r="G355" i="19"/>
  <c r="G354" i="19"/>
  <c r="H354" i="19"/>
  <c r="G353" i="19"/>
  <c r="H353" i="19"/>
  <c r="G352" i="19"/>
  <c r="H352" i="19"/>
  <c r="H361" i="19"/>
  <c r="G351" i="19"/>
  <c r="G360" i="19"/>
  <c r="G342" i="19"/>
  <c r="H342" i="19"/>
  <c r="H347" i="19"/>
  <c r="G341" i="19"/>
  <c r="G340" i="19"/>
  <c r="H340" i="19"/>
  <c r="G339" i="19"/>
  <c r="H339" i="19"/>
  <c r="G338" i="19"/>
  <c r="H338" i="19"/>
  <c r="G337" i="19"/>
  <c r="H337" i="19"/>
  <c r="G336" i="19"/>
  <c r="G327" i="19"/>
  <c r="H327" i="19"/>
  <c r="G326" i="19"/>
  <c r="H326" i="19"/>
  <c r="G325" i="19"/>
  <c r="H325" i="19"/>
  <c r="H332" i="19"/>
  <c r="G324" i="19"/>
  <c r="H324" i="19"/>
  <c r="G323" i="19"/>
  <c r="H323" i="19"/>
  <c r="G322" i="19"/>
  <c r="H322" i="19"/>
  <c r="G321" i="19"/>
  <c r="H321" i="19"/>
  <c r="G320" i="19"/>
  <c r="H320" i="19"/>
  <c r="G319" i="19"/>
  <c r="H319" i="19"/>
  <c r="G318" i="19"/>
  <c r="H318" i="19"/>
  <c r="G317" i="19"/>
  <c r="H317" i="19"/>
  <c r="G316" i="19"/>
  <c r="G315" i="19"/>
  <c r="H315" i="19"/>
  <c r="G314" i="19"/>
  <c r="H314" i="19"/>
  <c r="G313" i="19"/>
  <c r="H313" i="19"/>
  <c r="G312" i="19"/>
  <c r="G302" i="19"/>
  <c r="H302" i="19"/>
  <c r="G301" i="19"/>
  <c r="H301" i="19"/>
  <c r="G300" i="19"/>
  <c r="H300" i="19"/>
  <c r="G299" i="19"/>
  <c r="G298" i="19"/>
  <c r="H298" i="19"/>
  <c r="G297" i="19"/>
  <c r="H297" i="19"/>
  <c r="G296" i="19"/>
  <c r="H296" i="19"/>
  <c r="H306" i="19"/>
  <c r="G295" i="19"/>
  <c r="H295" i="19"/>
  <c r="G294" i="19"/>
  <c r="G285" i="19"/>
  <c r="H285" i="19"/>
  <c r="G284" i="19"/>
  <c r="H284" i="19"/>
  <c r="G283" i="19"/>
  <c r="G282" i="19"/>
  <c r="H282" i="19"/>
  <c r="G281" i="19"/>
  <c r="H281" i="19"/>
  <c r="G280" i="19"/>
  <c r="H280" i="19"/>
  <c r="G279" i="19"/>
  <c r="H279" i="19"/>
  <c r="G278" i="19"/>
  <c r="G288" i="19"/>
  <c r="G266" i="19"/>
  <c r="H266" i="19"/>
  <c r="G265" i="19"/>
  <c r="H265" i="19"/>
  <c r="G264" i="19"/>
  <c r="H264" i="19"/>
  <c r="G263" i="19"/>
  <c r="H263" i="19"/>
  <c r="G262" i="19"/>
  <c r="H262" i="19"/>
  <c r="G261" i="19"/>
  <c r="H261" i="19"/>
  <c r="G260" i="19"/>
  <c r="H260" i="19"/>
  <c r="G259" i="19"/>
  <c r="H259" i="19"/>
  <c r="G258" i="19"/>
  <c r="G257" i="19"/>
  <c r="H257" i="19"/>
  <c r="G256" i="19"/>
  <c r="H256" i="19"/>
  <c r="G255" i="19"/>
  <c r="H255" i="19"/>
  <c r="G254" i="19"/>
  <c r="H254" i="19"/>
  <c r="G253" i="19"/>
  <c r="H253" i="19"/>
  <c r="G252" i="19"/>
  <c r="H252" i="19"/>
  <c r="G251" i="19"/>
  <c r="H251" i="19"/>
  <c r="G250" i="19"/>
  <c r="H250" i="19"/>
  <c r="G249" i="19"/>
  <c r="H249" i="19"/>
  <c r="G248" i="19"/>
  <c r="H248" i="19"/>
  <c r="G247" i="19"/>
  <c r="G246" i="19"/>
  <c r="H246" i="19"/>
  <c r="G245" i="19"/>
  <c r="H245" i="19"/>
  <c r="G244" i="19"/>
  <c r="H244" i="19"/>
  <c r="G243" i="19"/>
  <c r="H243" i="19"/>
  <c r="G242" i="19"/>
  <c r="H242" i="19"/>
  <c r="G241" i="19"/>
  <c r="H241" i="19"/>
  <c r="G240" i="19"/>
  <c r="H240" i="19"/>
  <c r="G239" i="19"/>
  <c r="H239" i="19"/>
  <c r="G238" i="19"/>
  <c r="G228" i="19"/>
  <c r="H228" i="19"/>
  <c r="G227" i="19"/>
  <c r="H227" i="19"/>
  <c r="G226" i="19"/>
  <c r="G225" i="19"/>
  <c r="H225" i="19"/>
  <c r="G223" i="19"/>
  <c r="G222" i="19"/>
  <c r="H222" i="19"/>
  <c r="G213" i="19"/>
  <c r="H213" i="19"/>
  <c r="G212" i="19"/>
  <c r="H212" i="19"/>
  <c r="G211" i="19"/>
  <c r="H211" i="19"/>
  <c r="G210" i="19"/>
  <c r="H210" i="19"/>
  <c r="H218" i="19"/>
  <c r="G209" i="19"/>
  <c r="H209" i="19"/>
  <c r="G208" i="19"/>
  <c r="H208" i="19"/>
  <c r="G207" i="19"/>
  <c r="H207" i="19"/>
  <c r="G206" i="19"/>
  <c r="H206" i="19"/>
  <c r="G205" i="19"/>
  <c r="G204" i="19"/>
  <c r="H204" i="19"/>
  <c r="G203" i="19"/>
  <c r="G194" i="19"/>
  <c r="G193" i="19"/>
  <c r="G183" i="19"/>
  <c r="H183" i="19"/>
  <c r="H189" i="19"/>
  <c r="G182" i="19"/>
  <c r="H182" i="19"/>
  <c r="H188" i="19"/>
  <c r="G181" i="19"/>
  <c r="H181" i="19"/>
  <c r="G180" i="19"/>
  <c r="G169" i="19"/>
  <c r="G168" i="19"/>
  <c r="G159" i="19"/>
  <c r="H159" i="19"/>
  <c r="G158" i="19"/>
  <c r="H158" i="19"/>
  <c r="G157" i="19"/>
  <c r="H157" i="19"/>
  <c r="G156" i="19"/>
  <c r="H156" i="19"/>
  <c r="G155" i="19"/>
  <c r="H155" i="19"/>
  <c r="G154" i="19"/>
  <c r="H154" i="19"/>
  <c r="G153" i="19"/>
  <c r="G152" i="19"/>
  <c r="H152" i="19"/>
  <c r="G151" i="19"/>
  <c r="H151" i="19"/>
  <c r="G150" i="19"/>
  <c r="H150" i="19"/>
  <c r="G149" i="19"/>
  <c r="H149" i="19"/>
  <c r="G148" i="19"/>
  <c r="G140" i="19"/>
  <c r="H140" i="19"/>
  <c r="G139" i="19"/>
  <c r="G138" i="19"/>
  <c r="H138" i="19"/>
  <c r="G137" i="19"/>
  <c r="H137" i="19"/>
  <c r="G136" i="19"/>
  <c r="H136" i="19"/>
  <c r="G135" i="19"/>
  <c r="H135" i="19"/>
  <c r="G134" i="19"/>
  <c r="H134" i="19"/>
  <c r="G133" i="19"/>
  <c r="H133" i="19"/>
  <c r="G132" i="19"/>
  <c r="G131" i="19"/>
  <c r="H131" i="19"/>
  <c r="G130" i="19"/>
  <c r="H130" i="19"/>
  <c r="G129" i="19"/>
  <c r="H129" i="19"/>
  <c r="G128" i="19"/>
  <c r="G119" i="19"/>
  <c r="G118" i="19"/>
  <c r="H118" i="19"/>
  <c r="G117" i="19"/>
  <c r="H117" i="19"/>
  <c r="G116" i="19"/>
  <c r="H116" i="19"/>
  <c r="G115" i="19"/>
  <c r="G114" i="19"/>
  <c r="H114" i="19"/>
  <c r="G113" i="19"/>
  <c r="H113" i="19"/>
  <c r="G112" i="19"/>
  <c r="G104" i="19"/>
  <c r="G103" i="19"/>
  <c r="H103" i="19"/>
  <c r="G102" i="19"/>
  <c r="H102" i="19"/>
  <c r="G101" i="19"/>
  <c r="H101" i="19"/>
  <c r="G100" i="19"/>
  <c r="G99" i="19"/>
  <c r="H99" i="19"/>
  <c r="G98" i="19"/>
  <c r="G89" i="19"/>
  <c r="G88" i="19"/>
  <c r="H88" i="19"/>
  <c r="G87" i="19"/>
  <c r="G91" i="19"/>
  <c r="G63" i="19"/>
  <c r="H63" i="19"/>
  <c r="G62" i="19"/>
  <c r="H62" i="19"/>
  <c r="G61" i="19"/>
  <c r="H61" i="19"/>
  <c r="G60" i="19"/>
  <c r="G59" i="19"/>
  <c r="H59" i="19"/>
  <c r="G58" i="19"/>
  <c r="H58" i="19"/>
  <c r="G57" i="19"/>
  <c r="C272" i="19"/>
  <c r="C271" i="19"/>
  <c r="C217" i="19"/>
  <c r="C187" i="19"/>
  <c r="C163" i="19"/>
  <c r="C162" i="19"/>
  <c r="C143" i="19"/>
  <c r="C142" i="19"/>
  <c r="H562" i="19"/>
  <c r="G48" i="19"/>
  <c r="H48" i="19"/>
  <c r="E49" i="19"/>
  <c r="C50" i="19"/>
  <c r="E50" i="19"/>
  <c r="C51" i="19"/>
  <c r="E51" i="19"/>
  <c r="E53" i="19"/>
  <c r="G54" i="19"/>
  <c r="H54" i="19"/>
  <c r="G55" i="19"/>
  <c r="H55" i="19"/>
  <c r="G56" i="19"/>
  <c r="H56" i="19"/>
  <c r="G64" i="19"/>
  <c r="H64" i="19"/>
  <c r="C65" i="19"/>
  <c r="E65" i="19"/>
  <c r="F65" i="19"/>
  <c r="C66" i="19"/>
  <c r="E66" i="19"/>
  <c r="F66" i="19"/>
  <c r="C67" i="19"/>
  <c r="C69" i="19"/>
  <c r="E67" i="19"/>
  <c r="F67" i="19"/>
  <c r="F69" i="19"/>
  <c r="G70" i="19"/>
  <c r="G71" i="19"/>
  <c r="G72" i="19"/>
  <c r="G79" i="19"/>
  <c r="H79" i="19"/>
  <c r="C80" i="19"/>
  <c r="E80" i="19"/>
  <c r="F80" i="19"/>
  <c r="C81" i="19"/>
  <c r="E81" i="19"/>
  <c r="F81" i="19"/>
  <c r="C82" i="19"/>
  <c r="E82" i="19"/>
  <c r="F82" i="19"/>
  <c r="E84" i="19"/>
  <c r="F84" i="19"/>
  <c r="H86" i="19"/>
  <c r="G90" i="19"/>
  <c r="H90" i="19"/>
  <c r="C91" i="19"/>
  <c r="E91" i="19"/>
  <c r="F91" i="19"/>
  <c r="C93" i="19"/>
  <c r="E93" i="19"/>
  <c r="F93" i="19"/>
  <c r="C94" i="19"/>
  <c r="E94" i="19"/>
  <c r="F94" i="19"/>
  <c r="G96" i="19"/>
  <c r="H96" i="19"/>
  <c r="G97" i="19"/>
  <c r="H97" i="19"/>
  <c r="G105" i="19"/>
  <c r="H105" i="19"/>
  <c r="C106" i="19"/>
  <c r="E106" i="19"/>
  <c r="F106" i="19"/>
  <c r="C107" i="19"/>
  <c r="E107" i="19"/>
  <c r="F107" i="19"/>
  <c r="C108" i="19"/>
  <c r="E108" i="19"/>
  <c r="F108" i="19"/>
  <c r="C109" i="19"/>
  <c r="E109" i="19"/>
  <c r="F109" i="19"/>
  <c r="G110" i="19"/>
  <c r="H110" i="19"/>
  <c r="G111" i="19"/>
  <c r="H111" i="19"/>
  <c r="G120" i="19"/>
  <c r="C121" i="19"/>
  <c r="E121" i="19"/>
  <c r="F121" i="19"/>
  <c r="C122" i="19"/>
  <c r="E122" i="19"/>
  <c r="F122" i="19"/>
  <c r="C123" i="19"/>
  <c r="E123" i="19"/>
  <c r="F123" i="19"/>
  <c r="C124" i="19"/>
  <c r="E124" i="19"/>
  <c r="F124" i="19"/>
  <c r="G125" i="19"/>
  <c r="H125" i="19"/>
  <c r="G126" i="19"/>
  <c r="H126" i="19"/>
  <c r="G127" i="19"/>
  <c r="H127" i="19"/>
  <c r="G141" i="19"/>
  <c r="H141" i="19"/>
  <c r="E142" i="19"/>
  <c r="F142" i="19"/>
  <c r="E143" i="19"/>
  <c r="F143" i="19"/>
  <c r="C144" i="19"/>
  <c r="E144" i="19"/>
  <c r="F144" i="19"/>
  <c r="C145" i="19"/>
  <c r="E145" i="19"/>
  <c r="F145" i="19"/>
  <c r="G146" i="19"/>
  <c r="H146" i="19"/>
  <c r="G147" i="19"/>
  <c r="H147" i="19"/>
  <c r="G160" i="19"/>
  <c r="H160" i="19"/>
  <c r="C161" i="19"/>
  <c r="C164" i="19"/>
  <c r="E161" i="19"/>
  <c r="F161" i="19"/>
  <c r="E162" i="19"/>
  <c r="F162" i="19"/>
  <c r="E163" i="19"/>
  <c r="F163" i="19"/>
  <c r="G165" i="19"/>
  <c r="H165" i="19"/>
  <c r="G166" i="19"/>
  <c r="H166" i="19"/>
  <c r="G167" i="19"/>
  <c r="H167" i="19"/>
  <c r="G170" i="19"/>
  <c r="H170" i="19"/>
  <c r="C171" i="19"/>
  <c r="E171" i="19"/>
  <c r="F171" i="19"/>
  <c r="C173" i="19"/>
  <c r="G173" i="19"/>
  <c r="C174" i="19"/>
  <c r="G176" i="19"/>
  <c r="H176" i="19"/>
  <c r="G177" i="19"/>
  <c r="H177" i="19"/>
  <c r="G178" i="19"/>
  <c r="H178" i="19"/>
  <c r="G184" i="19"/>
  <c r="H184" i="19"/>
  <c r="F185" i="19"/>
  <c r="E187" i="19"/>
  <c r="F187" i="19"/>
  <c r="C188" i="19"/>
  <c r="E188" i="19"/>
  <c r="F188" i="19"/>
  <c r="C189" i="19"/>
  <c r="E189" i="19"/>
  <c r="F189" i="19"/>
  <c r="G190" i="19"/>
  <c r="H190" i="19"/>
  <c r="G191" i="19"/>
  <c r="H191" i="19"/>
  <c r="G192" i="19"/>
  <c r="H192" i="19"/>
  <c r="G195" i="19"/>
  <c r="H195" i="19"/>
  <c r="C196" i="19"/>
  <c r="E196" i="19"/>
  <c r="F196" i="19"/>
  <c r="C197" i="19"/>
  <c r="E197" i="19"/>
  <c r="F197" i="19"/>
  <c r="C199" i="19"/>
  <c r="E199" i="19"/>
  <c r="F199" i="19"/>
  <c r="H201" i="19"/>
  <c r="H202" i="19"/>
  <c r="G214" i="19"/>
  <c r="H214" i="19"/>
  <c r="C215" i="19"/>
  <c r="E215" i="19"/>
  <c r="F215" i="19"/>
  <c r="C216" i="19"/>
  <c r="E216" i="19"/>
  <c r="F216" i="19"/>
  <c r="E217" i="19"/>
  <c r="F217" i="19"/>
  <c r="C218" i="19"/>
  <c r="E218" i="19"/>
  <c r="F218" i="19"/>
  <c r="G220" i="19"/>
  <c r="H220" i="19"/>
  <c r="G221" i="19"/>
  <c r="H221" i="19"/>
  <c r="G229" i="19"/>
  <c r="H229" i="19"/>
  <c r="C230" i="19"/>
  <c r="E230" i="19"/>
  <c r="F230" i="19"/>
  <c r="C231" i="19"/>
  <c r="E231" i="19"/>
  <c r="F231" i="19"/>
  <c r="C232" i="19"/>
  <c r="E232" i="19"/>
  <c r="F232" i="19"/>
  <c r="C233" i="19"/>
  <c r="E233" i="19"/>
  <c r="F233" i="19"/>
  <c r="G235" i="19"/>
  <c r="H235" i="19"/>
  <c r="I235" i="19"/>
  <c r="G236" i="19"/>
  <c r="H236" i="19"/>
  <c r="G237" i="19"/>
  <c r="H237" i="19"/>
  <c r="H267" i="19"/>
  <c r="G268" i="19"/>
  <c r="H268" i="19"/>
  <c r="C269" i="19"/>
  <c r="E269" i="19"/>
  <c r="F269" i="19"/>
  <c r="C270" i="19"/>
  <c r="E270" i="19"/>
  <c r="F270" i="19"/>
  <c r="E271" i="19"/>
  <c r="F271" i="19"/>
  <c r="E272" i="19"/>
  <c r="F272" i="19"/>
  <c r="G274" i="19"/>
  <c r="H274" i="19"/>
  <c r="G275" i="19"/>
  <c r="H275" i="19"/>
  <c r="G276" i="19"/>
  <c r="H276" i="19"/>
  <c r="G277" i="19"/>
  <c r="H277" i="19"/>
  <c r="G286" i="19"/>
  <c r="H286" i="19"/>
  <c r="C287" i="19"/>
  <c r="E287" i="19"/>
  <c r="F287" i="19"/>
  <c r="C288" i="19"/>
  <c r="E288" i="19"/>
  <c r="F288" i="19"/>
  <c r="C289" i="19"/>
  <c r="E289" i="19"/>
  <c r="F289" i="19"/>
  <c r="C290" i="19"/>
  <c r="E290" i="19"/>
  <c r="F290" i="19"/>
  <c r="G291" i="19"/>
  <c r="H291" i="19"/>
  <c r="G292" i="19"/>
  <c r="H292" i="19"/>
  <c r="G293" i="19"/>
  <c r="H293" i="19"/>
  <c r="G303" i="19"/>
  <c r="H303" i="19"/>
  <c r="C304" i="19"/>
  <c r="E304" i="19"/>
  <c r="F304" i="19"/>
  <c r="C305" i="19"/>
  <c r="E305" i="19"/>
  <c r="F305" i="19"/>
  <c r="C306" i="19"/>
  <c r="E306" i="19"/>
  <c r="F306" i="19"/>
  <c r="G306" i="19"/>
  <c r="C307" i="19"/>
  <c r="E307" i="19"/>
  <c r="F307" i="19"/>
  <c r="G308" i="19"/>
  <c r="H308" i="19"/>
  <c r="G309" i="19"/>
  <c r="H309" i="19"/>
  <c r="H310" i="19"/>
  <c r="G311" i="19"/>
  <c r="H311" i="19"/>
  <c r="G328" i="19"/>
  <c r="H328" i="19"/>
  <c r="C329" i="19"/>
  <c r="E329" i="19"/>
  <c r="F329" i="19"/>
  <c r="C330" i="19"/>
  <c r="E330" i="19"/>
  <c r="F330" i="19"/>
  <c r="C331" i="19"/>
  <c r="E331" i="19"/>
  <c r="F331" i="19"/>
  <c r="C332" i="19"/>
  <c r="H335" i="19"/>
  <c r="G343" i="19"/>
  <c r="H343" i="19"/>
  <c r="C344" i="19"/>
  <c r="E344" i="19"/>
  <c r="F344" i="19"/>
  <c r="C345" i="19"/>
  <c r="E345" i="19"/>
  <c r="F345" i="19"/>
  <c r="C346" i="19"/>
  <c r="E346" i="19"/>
  <c r="F346" i="19"/>
  <c r="C347" i="19"/>
  <c r="E347" i="19"/>
  <c r="F347" i="19"/>
  <c r="G347" i="19"/>
  <c r="G358" i="19"/>
  <c r="H358" i="19"/>
  <c r="C359" i="19"/>
  <c r="E359" i="19"/>
  <c r="F359" i="19"/>
  <c r="C360" i="19"/>
  <c r="E360" i="19"/>
  <c r="F360" i="19"/>
  <c r="C361" i="19"/>
  <c r="E361" i="19"/>
  <c r="F361" i="19"/>
  <c r="C362" i="19"/>
  <c r="E362" i="19"/>
  <c r="F362" i="19"/>
  <c r="G363" i="19"/>
  <c r="H363" i="19"/>
  <c r="G364" i="19"/>
  <c r="H364" i="19"/>
  <c r="G365" i="19"/>
  <c r="H365" i="19"/>
  <c r="C402" i="19"/>
  <c r="E402" i="19"/>
  <c r="F402" i="19"/>
  <c r="C403" i="19"/>
  <c r="E403" i="19"/>
  <c r="F403" i="19"/>
  <c r="C404" i="19"/>
  <c r="E404" i="19"/>
  <c r="F404" i="19"/>
  <c r="G404" i="19"/>
  <c r="C405" i="19"/>
  <c r="E405" i="19"/>
  <c r="F405" i="19"/>
  <c r="C406" i="19"/>
  <c r="E406" i="19"/>
  <c r="F406" i="19"/>
  <c r="G407" i="19"/>
  <c r="H407" i="19"/>
  <c r="G408" i="19"/>
  <c r="H408" i="19"/>
  <c r="G409" i="19"/>
  <c r="H409" i="19"/>
  <c r="C484" i="19"/>
  <c r="E484" i="19"/>
  <c r="F484" i="19"/>
  <c r="C486" i="19"/>
  <c r="C487" i="19"/>
  <c r="C488" i="19"/>
  <c r="E485" i="19"/>
  <c r="F485" i="19"/>
  <c r="E486" i="19"/>
  <c r="F486" i="19"/>
  <c r="E487" i="19"/>
  <c r="F487" i="19"/>
  <c r="E488" i="19"/>
  <c r="F488" i="19"/>
  <c r="G489" i="19"/>
  <c r="H489" i="19"/>
  <c r="G490" i="19"/>
  <c r="H490" i="19"/>
  <c r="G491" i="19"/>
  <c r="H491" i="19"/>
  <c r="G500" i="19"/>
  <c r="H500" i="19"/>
  <c r="C501" i="19"/>
  <c r="E501" i="19"/>
  <c r="F501" i="19"/>
  <c r="C502" i="19"/>
  <c r="E502" i="19"/>
  <c r="F502" i="19"/>
  <c r="C503" i="19"/>
  <c r="E503" i="19"/>
  <c r="F503" i="19"/>
  <c r="C504" i="19"/>
  <c r="E504" i="19"/>
  <c r="F504" i="19"/>
  <c r="G505" i="19"/>
  <c r="H505" i="19"/>
  <c r="G506" i="19"/>
  <c r="H506" i="19"/>
  <c r="G507" i="19"/>
  <c r="H507" i="19"/>
  <c r="G511" i="19"/>
  <c r="H511" i="19"/>
  <c r="C512" i="19"/>
  <c r="E512" i="19"/>
  <c r="F512" i="19"/>
  <c r="C513" i="19"/>
  <c r="E513" i="19"/>
  <c r="F513" i="19"/>
  <c r="C514" i="19"/>
  <c r="C516" i="19"/>
  <c r="E516" i="19"/>
  <c r="F516" i="19"/>
  <c r="G517" i="19"/>
  <c r="H517" i="19"/>
  <c r="G518" i="19"/>
  <c r="H518" i="19"/>
  <c r="G519" i="19"/>
  <c r="H519" i="19"/>
  <c r="G526" i="19"/>
  <c r="H526" i="19"/>
  <c r="C527" i="19"/>
  <c r="E527" i="19"/>
  <c r="F527" i="19"/>
  <c r="C528" i="19"/>
  <c r="G528" i="19"/>
  <c r="C529" i="19"/>
  <c r="E529" i="19"/>
  <c r="F529" i="19"/>
  <c r="C530" i="19"/>
  <c r="E530" i="19"/>
  <c r="F530" i="19"/>
  <c r="C531" i="19"/>
  <c r="E531" i="19"/>
  <c r="F531" i="19"/>
  <c r="G532" i="19"/>
  <c r="H532" i="19"/>
  <c r="G533" i="19"/>
  <c r="H533" i="19"/>
  <c r="G534" i="19"/>
  <c r="H534" i="19"/>
  <c r="G545" i="19"/>
  <c r="H545" i="19"/>
  <c r="C546" i="19"/>
  <c r="E546" i="19"/>
  <c r="F546" i="19"/>
  <c r="C547" i="19"/>
  <c r="E547" i="19"/>
  <c r="F547" i="19"/>
  <c r="G548" i="19"/>
  <c r="H548" i="19"/>
  <c r="G549" i="19"/>
  <c r="H549" i="19"/>
  <c r="G550" i="19"/>
  <c r="H550" i="19"/>
  <c r="C570" i="19"/>
  <c r="C571" i="19"/>
  <c r="E571" i="19"/>
  <c r="F571" i="19"/>
  <c r="G572" i="19"/>
  <c r="H572" i="19"/>
  <c r="G579" i="19"/>
  <c r="H579" i="19"/>
  <c r="G580" i="19"/>
  <c r="H580" i="19"/>
  <c r="G581" i="19"/>
  <c r="H581" i="19"/>
  <c r="D583" i="19"/>
  <c r="D584" i="19"/>
  <c r="D585" i="19"/>
  <c r="D586" i="19"/>
  <c r="G587" i="19"/>
  <c r="H587" i="19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G12" i="16"/>
  <c r="G187" i="20"/>
  <c r="H171" i="20"/>
  <c r="G21" i="20"/>
  <c r="F50" i="20"/>
  <c r="H73" i="1"/>
  <c r="H79" i="1"/>
  <c r="G306" i="1"/>
  <c r="H212" i="1"/>
  <c r="G220" i="1"/>
  <c r="G177" i="1"/>
  <c r="H214" i="1"/>
  <c r="H221" i="1"/>
  <c r="G163" i="1"/>
  <c r="H161" i="20"/>
  <c r="H166" i="20"/>
  <c r="G166" i="20"/>
  <c r="H85" i="20"/>
  <c r="G51" i="20"/>
  <c r="H313" i="1"/>
  <c r="H464" i="1"/>
  <c r="H329" i="1"/>
  <c r="H263" i="1"/>
  <c r="H165" i="1"/>
  <c r="H272" i="1"/>
  <c r="G155" i="1"/>
  <c r="H383" i="1"/>
  <c r="R226" i="26"/>
  <c r="H278" i="19"/>
  <c r="H73" i="20"/>
  <c r="G496" i="20"/>
  <c r="G456" i="1"/>
  <c r="AB207" i="23"/>
  <c r="G107" i="20"/>
  <c r="G219" i="1"/>
  <c r="S361" i="26"/>
  <c r="G82" i="19"/>
  <c r="H128" i="19"/>
  <c r="H143" i="19"/>
  <c r="G406" i="19"/>
  <c r="G91" i="20"/>
  <c r="H278" i="1"/>
  <c r="H288" i="1"/>
  <c r="H319" i="1"/>
  <c r="H324" i="1"/>
  <c r="G324" i="1"/>
  <c r="H243" i="1"/>
  <c r="H520" i="1"/>
  <c r="R199" i="26"/>
  <c r="G484" i="1"/>
  <c r="Q361" i="26"/>
  <c r="H303" i="20"/>
  <c r="AK446" i="23"/>
  <c r="H490" i="1"/>
  <c r="H330" i="1"/>
  <c r="G338" i="1"/>
  <c r="H308" i="1"/>
  <c r="H264" i="1"/>
  <c r="G271" i="1"/>
  <c r="H171" i="1"/>
  <c r="H177" i="1"/>
  <c r="H74" i="1"/>
  <c r="H80" i="1"/>
  <c r="G80" i="1"/>
  <c r="G309" i="1"/>
  <c r="H302" i="1"/>
  <c r="H309" i="1"/>
  <c r="G189" i="1"/>
  <c r="H184" i="1"/>
  <c r="H189" i="1"/>
  <c r="G166" i="1"/>
  <c r="H163" i="1"/>
  <c r="G53" i="1"/>
  <c r="H23" i="1"/>
  <c r="H53" i="1"/>
  <c r="G454" i="1"/>
  <c r="H409" i="1"/>
  <c r="H454" i="1"/>
  <c r="H82" i="1"/>
  <c r="H116" i="1"/>
  <c r="H121" i="1"/>
  <c r="H525" i="19"/>
  <c r="H531" i="19"/>
  <c r="G531" i="19"/>
  <c r="C156" i="20"/>
  <c r="H142" i="20"/>
  <c r="G154" i="20"/>
  <c r="H96" i="20"/>
  <c r="H105" i="20"/>
  <c r="G105" i="20"/>
  <c r="Q306" i="26"/>
  <c r="S226" i="26"/>
  <c r="S154" i="26"/>
  <c r="P86" i="26"/>
  <c r="D31" i="8"/>
  <c r="D9" i="8"/>
  <c r="H294" i="1"/>
  <c r="G307" i="1"/>
  <c r="H374" i="1"/>
  <c r="H378" i="1"/>
  <c r="G378" i="1"/>
  <c r="H87" i="1"/>
  <c r="G92" i="1"/>
  <c r="G480" i="1"/>
  <c r="G119" i="1"/>
  <c r="G82" i="1"/>
  <c r="G272" i="1"/>
  <c r="G254" i="1"/>
  <c r="G336" i="1"/>
  <c r="G155" i="20"/>
  <c r="G547" i="19"/>
  <c r="G546" i="19"/>
  <c r="D14" i="8"/>
  <c r="G288" i="1"/>
  <c r="F156" i="1"/>
  <c r="F549" i="1"/>
  <c r="C453" i="1"/>
  <c r="G105" i="1"/>
  <c r="H137" i="1"/>
  <c r="R414" i="26"/>
  <c r="Q414" i="26"/>
  <c r="O361" i="26"/>
  <c r="O306" i="26"/>
  <c r="S249" i="26"/>
  <c r="R249" i="26"/>
  <c r="P226" i="26"/>
  <c r="O199" i="26"/>
  <c r="Q154" i="26"/>
  <c r="R86" i="26"/>
  <c r="H160" i="20"/>
  <c r="H165" i="20"/>
  <c r="H351" i="19"/>
  <c r="H360" i="19"/>
  <c r="G118" i="1"/>
  <c r="G67" i="1"/>
  <c r="G221" i="1"/>
  <c r="G308" i="1"/>
  <c r="G253" i="1"/>
  <c r="G289" i="19"/>
  <c r="H186" i="1"/>
  <c r="H318" i="1"/>
  <c r="H323" i="1"/>
  <c r="G323" i="1"/>
  <c r="H519" i="1"/>
  <c r="H534" i="1"/>
  <c r="F69" i="20"/>
  <c r="F550" i="20" s="1"/>
  <c r="D6" i="8"/>
  <c r="E69" i="1"/>
  <c r="E550" i="1"/>
  <c r="Q226" i="26"/>
  <c r="H289" i="19"/>
  <c r="G345" i="19"/>
  <c r="G361" i="19"/>
  <c r="H521" i="19"/>
  <c r="H460" i="20"/>
  <c r="H271" i="20"/>
  <c r="H243" i="20"/>
  <c r="G204" i="20"/>
  <c r="H132" i="20"/>
  <c r="H110" i="20"/>
  <c r="H76" i="20"/>
  <c r="G82" i="20"/>
  <c r="G496" i="1"/>
  <c r="H488" i="1"/>
  <c r="H496" i="1"/>
  <c r="G495" i="1"/>
  <c r="G470" i="1"/>
  <c r="H277" i="1"/>
  <c r="H287" i="1"/>
  <c r="G287" i="1"/>
  <c r="G286" i="1"/>
  <c r="H194" i="1"/>
  <c r="G205" i="1"/>
  <c r="H20" i="1"/>
  <c r="G49" i="1"/>
  <c r="H314" i="1"/>
  <c r="G321" i="1"/>
  <c r="H85" i="1"/>
  <c r="G89" i="1"/>
  <c r="H200" i="1"/>
  <c r="H207" i="1"/>
  <c r="G207" i="1"/>
  <c r="H504" i="1"/>
  <c r="G514" i="1"/>
  <c r="H356" i="1"/>
  <c r="G379" i="1"/>
  <c r="H385" i="1"/>
  <c r="H58" i="1"/>
  <c r="G66" i="1"/>
  <c r="G187" i="1"/>
  <c r="H102" i="1"/>
  <c r="H107" i="1"/>
  <c r="G154" i="1"/>
  <c r="G376" i="1"/>
  <c r="H116" i="20"/>
  <c r="H121" i="20"/>
  <c r="H374" i="20"/>
  <c r="H378" i="20"/>
  <c r="G375" i="1"/>
  <c r="G153" i="1"/>
  <c r="G186" i="1"/>
  <c r="H187" i="1"/>
  <c r="H166" i="1"/>
  <c r="H346" i="20"/>
  <c r="G331" i="19"/>
  <c r="G188" i="19"/>
  <c r="H163" i="20"/>
  <c r="H119" i="19"/>
  <c r="H124" i="19"/>
  <c r="G124" i="19"/>
  <c r="H148" i="19"/>
  <c r="H169" i="19"/>
  <c r="H174" i="19"/>
  <c r="G174" i="19"/>
  <c r="H509" i="19"/>
  <c r="H514" i="19"/>
  <c r="G512" i="19"/>
  <c r="G514" i="19"/>
  <c r="G480" i="20"/>
  <c r="H277" i="20"/>
  <c r="G254" i="20"/>
  <c r="H184" i="20"/>
  <c r="H189" i="20"/>
  <c r="H172" i="20"/>
  <c r="H178" i="20"/>
  <c r="G178" i="20"/>
  <c r="B32" i="8"/>
  <c r="D8" i="8"/>
  <c r="D24" i="8"/>
  <c r="H477" i="1"/>
  <c r="H482" i="1"/>
  <c r="G482" i="1"/>
  <c r="H195" i="1"/>
  <c r="H206" i="1"/>
  <c r="G206" i="1"/>
  <c r="H492" i="1"/>
  <c r="H498" i="1"/>
  <c r="G498" i="1"/>
  <c r="H281" i="1"/>
  <c r="H289" i="1"/>
  <c r="G289" i="1"/>
  <c r="O226" i="26"/>
  <c r="G78" i="1"/>
  <c r="G120" i="1"/>
  <c r="G135" i="1"/>
  <c r="G137" i="1"/>
  <c r="O414" i="26"/>
  <c r="O61" i="26"/>
  <c r="O86" i="26"/>
  <c r="H60" i="19"/>
  <c r="H67" i="19" s="1"/>
  <c r="G67" i="19"/>
  <c r="E156" i="20"/>
  <c r="E549" i="20"/>
  <c r="H162" i="19"/>
  <c r="H91" i="1"/>
  <c r="H286" i="1"/>
  <c r="H404" i="19"/>
  <c r="H467" i="20"/>
  <c r="H472" i="20"/>
  <c r="G472" i="20"/>
  <c r="H118" i="1"/>
  <c r="G481" i="20"/>
  <c r="H437" i="20"/>
  <c r="H455" i="20"/>
  <c r="H409" i="20"/>
  <c r="G218" i="19"/>
  <c r="G94" i="19"/>
  <c r="G487" i="19"/>
  <c r="H120" i="1"/>
  <c r="G175" i="20"/>
  <c r="G163" i="20"/>
  <c r="E164" i="19"/>
  <c r="H226" i="19"/>
  <c r="H233" i="19"/>
  <c r="G233" i="19"/>
  <c r="H410" i="19"/>
  <c r="H484" i="19"/>
  <c r="H485" i="19" s="1"/>
  <c r="H499" i="19"/>
  <c r="H504" i="19"/>
  <c r="G504" i="19"/>
  <c r="G571" i="19"/>
  <c r="H318" i="20"/>
  <c r="H323" i="20"/>
  <c r="G323" i="20"/>
  <c r="G307" i="20"/>
  <c r="H232" i="20"/>
  <c r="H255" i="20"/>
  <c r="G255" i="20"/>
  <c r="H211" i="20"/>
  <c r="H218" i="20"/>
  <c r="G219" i="20"/>
  <c r="H199" i="20"/>
  <c r="H207" i="20"/>
  <c r="H87" i="20"/>
  <c r="H92" i="20"/>
  <c r="G92" i="20"/>
  <c r="G65" i="20"/>
  <c r="D16" i="8"/>
  <c r="D10" i="8"/>
  <c r="D29" i="8"/>
  <c r="D27" i="8"/>
  <c r="D23" i="8"/>
  <c r="D17" i="8"/>
  <c r="D13" i="8"/>
  <c r="D7" i="8"/>
  <c r="E547" i="1"/>
  <c r="C156" i="1"/>
  <c r="C69" i="1"/>
  <c r="C550" i="1"/>
  <c r="C546" i="1"/>
  <c r="G230" i="19"/>
  <c r="G454" i="20"/>
  <c r="G107" i="19"/>
  <c r="H98" i="19"/>
  <c r="H107" i="19" s="1"/>
  <c r="G186" i="20"/>
  <c r="G289" i="20"/>
  <c r="G332" i="19"/>
  <c r="G270" i="20"/>
  <c r="G78" i="20"/>
  <c r="G206" i="20"/>
  <c r="G269" i="19"/>
  <c r="H357" i="20"/>
  <c r="H377" i="20"/>
  <c r="G80" i="20"/>
  <c r="H193" i="20"/>
  <c r="G220" i="20"/>
  <c r="G253" i="20"/>
  <c r="G272" i="20"/>
  <c r="G535" i="20"/>
  <c r="G106" i="20"/>
  <c r="G189" i="19"/>
  <c r="G53" i="20"/>
  <c r="G534" i="20"/>
  <c r="G80" i="19"/>
  <c r="H383" i="20"/>
  <c r="G137" i="20"/>
  <c r="G13" i="16"/>
  <c r="H220" i="20"/>
  <c r="H89" i="19"/>
  <c r="H94" i="19"/>
  <c r="H104" i="19"/>
  <c r="H109" i="19"/>
  <c r="G109" i="19"/>
  <c r="G187" i="19"/>
  <c r="G231" i="19"/>
  <c r="H401" i="19"/>
  <c r="H405" i="19" s="1"/>
  <c r="G405" i="19"/>
  <c r="H524" i="19"/>
  <c r="H530" i="19"/>
  <c r="H76" i="19"/>
  <c r="H84" i="19" s="1"/>
  <c r="G456" i="20"/>
  <c r="H450" i="20"/>
  <c r="H456" i="20"/>
  <c r="H173" i="20"/>
  <c r="H179" i="20"/>
  <c r="G179" i="20"/>
  <c r="H98" i="20"/>
  <c r="H106" i="20"/>
  <c r="H476" i="1"/>
  <c r="H481" i="1"/>
  <c r="G481" i="1"/>
  <c r="H462" i="1"/>
  <c r="H470" i="1"/>
  <c r="G469" i="1"/>
  <c r="H328" i="1"/>
  <c r="G337" i="1"/>
  <c r="H254" i="1"/>
  <c r="H491" i="1"/>
  <c r="G497" i="1"/>
  <c r="H357" i="1"/>
  <c r="G377" i="1"/>
  <c r="H467" i="1"/>
  <c r="H472" i="1"/>
  <c r="G472" i="1"/>
  <c r="H333" i="1"/>
  <c r="H339" i="1"/>
  <c r="G339" i="1"/>
  <c r="H155" i="1"/>
  <c r="S414" i="26"/>
  <c r="P414" i="26"/>
  <c r="R361" i="26"/>
  <c r="P361" i="26"/>
  <c r="R306" i="26"/>
  <c r="P306" i="26"/>
  <c r="S306" i="26"/>
  <c r="P249" i="26"/>
  <c r="Q249" i="26"/>
  <c r="O249" i="26"/>
  <c r="S199" i="26"/>
  <c r="Q199" i="26"/>
  <c r="P199" i="26"/>
  <c r="O154" i="26"/>
  <c r="R154" i="26"/>
  <c r="P154" i="26"/>
  <c r="S86" i="26"/>
  <c r="Q86" i="26"/>
  <c r="H377" i="1"/>
  <c r="H104" i="20"/>
  <c r="H337" i="1"/>
  <c r="H231" i="19"/>
  <c r="H205" i="20"/>
  <c r="H219" i="20"/>
  <c r="H482" i="20"/>
  <c r="H454" i="20"/>
  <c r="H571" i="19"/>
  <c r="H534" i="20"/>
  <c r="H298" i="20"/>
  <c r="H221" i="20"/>
  <c r="H535" i="1"/>
  <c r="H21" i="20"/>
  <c r="H57" i="19"/>
  <c r="H193" i="19"/>
  <c r="G197" i="19"/>
  <c r="G196" i="19"/>
  <c r="H203" i="19"/>
  <c r="G216" i="19"/>
  <c r="H247" i="19"/>
  <c r="H271" i="19"/>
  <c r="G271" i="19"/>
  <c r="G403" i="19"/>
  <c r="H366" i="19"/>
  <c r="G402" i="19"/>
  <c r="C582" i="19"/>
  <c r="H8" i="16"/>
  <c r="G11" i="16"/>
  <c r="H493" i="20"/>
  <c r="H499" i="20"/>
  <c r="G375" i="20"/>
  <c r="H328" i="20"/>
  <c r="G337" i="20"/>
  <c r="G322" i="20"/>
  <c r="H308" i="20"/>
  <c r="G308" i="20"/>
  <c r="H289" i="20"/>
  <c r="H254" i="20"/>
  <c r="H141" i="20"/>
  <c r="G153" i="20"/>
  <c r="G156" i="20"/>
  <c r="H111" i="20"/>
  <c r="G118" i="20"/>
  <c r="C69" i="20"/>
  <c r="C550" i="20"/>
  <c r="H67" i="20"/>
  <c r="H66" i="20"/>
  <c r="M32" i="8"/>
  <c r="D32" i="8"/>
  <c r="C32" i="8"/>
  <c r="H173" i="1"/>
  <c r="G179" i="1"/>
  <c r="H57" i="1"/>
  <c r="G65" i="1"/>
  <c r="G69" i="1"/>
  <c r="H437" i="1"/>
  <c r="G455" i="1"/>
  <c r="H67" i="1"/>
  <c r="H99" i="1"/>
  <c r="G104" i="1"/>
  <c r="G106" i="1"/>
  <c r="H125" i="1"/>
  <c r="G136" i="1"/>
  <c r="S210" i="23"/>
  <c r="AI205" i="23"/>
  <c r="H527" i="19"/>
  <c r="G104" i="20"/>
  <c r="G338" i="20"/>
  <c r="G530" i="19"/>
  <c r="H180" i="19"/>
  <c r="H187" i="19"/>
  <c r="G336" i="20"/>
  <c r="G486" i="19"/>
  <c r="G306" i="20"/>
  <c r="G135" i="20"/>
  <c r="G66" i="20"/>
  <c r="G488" i="19"/>
  <c r="G286" i="20"/>
  <c r="G53" i="19"/>
  <c r="G471" i="20"/>
  <c r="G455" i="20"/>
  <c r="H356" i="20"/>
  <c r="H379" i="20"/>
  <c r="G207" i="20"/>
  <c r="G221" i="20"/>
  <c r="G324" i="20"/>
  <c r="G339" i="20"/>
  <c r="G570" i="19"/>
  <c r="G470" i="20"/>
  <c r="G288" i="20"/>
  <c r="G119" i="20"/>
  <c r="G321" i="20"/>
  <c r="G452" i="1"/>
  <c r="G453" i="1"/>
  <c r="H82" i="20"/>
  <c r="G218" i="20"/>
  <c r="H78" i="1"/>
  <c r="G287" i="19"/>
  <c r="G175" i="1"/>
  <c r="H338" i="1"/>
  <c r="H322" i="1"/>
  <c r="F164" i="19"/>
  <c r="G122" i="19"/>
  <c r="E69" i="19"/>
  <c r="C584" i="19"/>
  <c r="G93" i="19"/>
  <c r="H87" i="19"/>
  <c r="H91" i="19"/>
  <c r="H100" i="19"/>
  <c r="G108" i="19"/>
  <c r="H112" i="19"/>
  <c r="H122" i="19" s="1"/>
  <c r="H139" i="19"/>
  <c r="H145" i="19"/>
  <c r="G145" i="19"/>
  <c r="H153" i="19"/>
  <c r="H161" i="19" s="1"/>
  <c r="H163" i="19"/>
  <c r="G163" i="19"/>
  <c r="H312" i="19"/>
  <c r="G330" i="19"/>
  <c r="H355" i="19"/>
  <c r="H492" i="19"/>
  <c r="H502" i="19"/>
  <c r="G502" i="19"/>
  <c r="H73" i="19"/>
  <c r="H80" i="19"/>
  <c r="H9" i="16"/>
  <c r="H15" i="16"/>
  <c r="G15" i="16"/>
  <c r="G377" i="20"/>
  <c r="H343" i="20"/>
  <c r="H319" i="20"/>
  <c r="H324" i="20"/>
  <c r="H313" i="20"/>
  <c r="H321" i="20"/>
  <c r="G269" i="20"/>
  <c r="H206" i="20"/>
  <c r="G205" i="20"/>
  <c r="H136" i="20"/>
  <c r="C549" i="20"/>
  <c r="H113" i="20"/>
  <c r="H120" i="20"/>
  <c r="G120" i="20"/>
  <c r="H86" i="20"/>
  <c r="G89" i="20"/>
  <c r="D21" i="8"/>
  <c r="H376" i="1"/>
  <c r="G269" i="1"/>
  <c r="H262" i="1"/>
  <c r="G270" i="1"/>
  <c r="H193" i="1"/>
  <c r="G204" i="1"/>
  <c r="H21" i="1"/>
  <c r="G50" i="1"/>
  <c r="H465" i="1"/>
  <c r="H469" i="1"/>
  <c r="G471" i="1"/>
  <c r="H233" i="1"/>
  <c r="G255" i="1"/>
  <c r="H213" i="1"/>
  <c r="H218" i="1"/>
  <c r="G218" i="1"/>
  <c r="H24" i="1"/>
  <c r="H51" i="1"/>
  <c r="G51" i="1"/>
  <c r="H245" i="1"/>
  <c r="H256" i="1"/>
  <c r="G256" i="1"/>
  <c r="H154" i="1"/>
  <c r="H153" i="1"/>
  <c r="H156" i="1"/>
  <c r="H505" i="1"/>
  <c r="H515" i="1"/>
  <c r="G515" i="1"/>
  <c r="H514" i="1"/>
  <c r="H493" i="1"/>
  <c r="H499" i="1"/>
  <c r="G499" i="1"/>
  <c r="H132" i="1"/>
  <c r="H135" i="1" s="1"/>
  <c r="H138" i="1"/>
  <c r="G138" i="1"/>
  <c r="F156" i="20"/>
  <c r="F549" i="20"/>
  <c r="G136" i="20"/>
  <c r="H69" i="20"/>
  <c r="C546" i="20"/>
  <c r="D20" i="8"/>
  <c r="D28" i="8"/>
  <c r="D15" i="8"/>
  <c r="H375" i="20"/>
  <c r="H255" i="1"/>
  <c r="H50" i="1"/>
  <c r="H205" i="1"/>
  <c r="H204" i="1"/>
  <c r="H270" i="1"/>
  <c r="H330" i="19"/>
  <c r="H93" i="19"/>
  <c r="H185" i="19"/>
  <c r="H403" i="19"/>
  <c r="H197" i="19"/>
  <c r="H81" i="19"/>
  <c r="H362" i="19"/>
  <c r="H359" i="19"/>
  <c r="H108" i="19"/>
  <c r="H106" i="19"/>
  <c r="H455" i="1"/>
  <c r="H452" i="1"/>
  <c r="H453" i="1"/>
  <c r="H66" i="1"/>
  <c r="H65" i="1"/>
  <c r="H69" i="1"/>
  <c r="H179" i="1"/>
  <c r="H175" i="1"/>
  <c r="H154" i="20"/>
  <c r="H153" i="20"/>
  <c r="H156" i="20"/>
  <c r="H337" i="20"/>
  <c r="H336" i="20"/>
  <c r="H216" i="19"/>
  <c r="H66" i="19"/>
  <c r="H65" i="19"/>
  <c r="H118" i="20"/>
  <c r="S332" i="23"/>
  <c r="AI332" i="23" s="1"/>
  <c r="T330" i="23"/>
  <c r="H379" i="1"/>
  <c r="H550" i="1" s="1"/>
  <c r="H375" i="1"/>
  <c r="H138" i="20"/>
  <c r="H135" i="20"/>
  <c r="H469" i="20"/>
  <c r="H306" i="1"/>
  <c r="H307" i="1"/>
  <c r="H497" i="1"/>
  <c r="H495" i="1"/>
  <c r="H288" i="19"/>
  <c r="H271" i="1"/>
  <c r="H269" i="1"/>
  <c r="H471" i="1"/>
  <c r="C485" i="19"/>
  <c r="E586" i="19"/>
  <c r="C583" i="19"/>
  <c r="G106" i="19"/>
  <c r="G143" i="19"/>
  <c r="G142" i="19"/>
  <c r="G171" i="19"/>
  <c r="H168" i="19"/>
  <c r="G185" i="19"/>
  <c r="H194" i="19"/>
  <c r="H199" i="19"/>
  <c r="G199" i="19"/>
  <c r="H283" i="19"/>
  <c r="H287" i="19" s="1"/>
  <c r="H290" i="19"/>
  <c r="G290" i="19"/>
  <c r="H299" i="19"/>
  <c r="H307" i="19"/>
  <c r="G307" i="19"/>
  <c r="H316" i="19"/>
  <c r="H331" i="19"/>
  <c r="G329" i="19"/>
  <c r="G359" i="19"/>
  <c r="G362" i="19"/>
  <c r="H402" i="19"/>
  <c r="G484" i="19"/>
  <c r="G485" i="19"/>
  <c r="H497" i="19"/>
  <c r="H501" i="19"/>
  <c r="G503" i="19"/>
  <c r="G501" i="19"/>
  <c r="H508" i="19"/>
  <c r="G513" i="19"/>
  <c r="H510" i="19"/>
  <c r="H516" i="19"/>
  <c r="G516" i="19"/>
  <c r="H529" i="19"/>
  <c r="G527" i="19"/>
  <c r="H24" i="19"/>
  <c r="H51" i="19"/>
  <c r="G51" i="19"/>
  <c r="H12" i="16"/>
  <c r="H11" i="16"/>
  <c r="G515" i="20"/>
  <c r="G514" i="20"/>
  <c r="H503" i="20"/>
  <c r="G495" i="20"/>
  <c r="H488" i="20"/>
  <c r="H481" i="20"/>
  <c r="H376" i="20"/>
  <c r="H270" i="20"/>
  <c r="H269" i="20"/>
  <c r="H253" i="1"/>
  <c r="H91" i="20"/>
  <c r="H89" i="20"/>
  <c r="H136" i="1"/>
  <c r="H547" i="1"/>
  <c r="H322" i="20"/>
  <c r="H49" i="1"/>
  <c r="H104" i="1"/>
  <c r="H106" i="1"/>
  <c r="H196" i="19"/>
  <c r="H470" i="20"/>
  <c r="H480" i="1"/>
  <c r="H336" i="1"/>
  <c r="H452" i="20"/>
  <c r="H453" i="20"/>
  <c r="H204" i="20"/>
  <c r="H186" i="20"/>
  <c r="G156" i="1"/>
  <c r="G549" i="1"/>
  <c r="H119" i="20"/>
  <c r="H92" i="1"/>
  <c r="H549" i="1"/>
  <c r="H89" i="1"/>
  <c r="H79" i="20"/>
  <c r="H78" i="20"/>
  <c r="H220" i="1"/>
  <c r="H177" i="20"/>
  <c r="H175" i="20"/>
  <c r="E585" i="19"/>
  <c r="F585" i="19"/>
  <c r="C585" i="19"/>
  <c r="G65" i="19"/>
  <c r="G66" i="19"/>
  <c r="G69" i="19" s="1"/>
  <c r="G586" i="19" s="1"/>
  <c r="H115" i="19"/>
  <c r="G123" i="19"/>
  <c r="G121" i="19"/>
  <c r="H132" i="19"/>
  <c r="G144" i="19"/>
  <c r="G162" i="19"/>
  <c r="G161" i="19"/>
  <c r="G164" i="19"/>
  <c r="H205" i="19"/>
  <c r="G217" i="19"/>
  <c r="G215" i="19"/>
  <c r="H223" i="19"/>
  <c r="G232" i="19"/>
  <c r="H238" i="19"/>
  <c r="G270" i="19"/>
  <c r="H258" i="19"/>
  <c r="H272" i="19"/>
  <c r="G272" i="19"/>
  <c r="G585" i="19" s="1"/>
  <c r="H294" i="19"/>
  <c r="G304" i="19"/>
  <c r="G305" i="19"/>
  <c r="H329" i="19"/>
  <c r="H336" i="19"/>
  <c r="G344" i="19"/>
  <c r="H341" i="19"/>
  <c r="H346" i="19"/>
  <c r="G346" i="19"/>
  <c r="H546" i="19"/>
  <c r="H547" i="19"/>
  <c r="H570" i="19"/>
  <c r="H535" i="20"/>
  <c r="H492" i="20"/>
  <c r="H498" i="20"/>
  <c r="G498" i="20"/>
  <c r="G484" i="20"/>
  <c r="H478" i="20"/>
  <c r="H484" i="20"/>
  <c r="G469" i="20"/>
  <c r="H53" i="20"/>
  <c r="H339" i="20"/>
  <c r="H338" i="20"/>
  <c r="G67" i="20"/>
  <c r="G69" i="20"/>
  <c r="G550" i="20"/>
  <c r="F550" i="1"/>
  <c r="C549" i="1"/>
  <c r="C547" i="1"/>
  <c r="G535" i="1"/>
  <c r="G550" i="1"/>
  <c r="G534" i="1"/>
  <c r="G546" i="1"/>
  <c r="G497" i="20"/>
  <c r="G482" i="20"/>
  <c r="G376" i="20"/>
  <c r="H321" i="1"/>
  <c r="F50" i="19"/>
  <c r="G21" i="19"/>
  <c r="G452" i="20"/>
  <c r="G453" i="20"/>
  <c r="H302" i="20"/>
  <c r="H276" i="20"/>
  <c r="H242" i="20"/>
  <c r="H256" i="20"/>
  <c r="G138" i="20"/>
  <c r="G549" i="20"/>
  <c r="G19" i="20"/>
  <c r="F49" i="20"/>
  <c r="D30" i="8"/>
  <c r="D19" i="8"/>
  <c r="AK436" i="23"/>
  <c r="H345" i="19"/>
  <c r="H344" i="19"/>
  <c r="H270" i="19"/>
  <c r="H269" i="19"/>
  <c r="H232" i="19"/>
  <c r="H230" i="19"/>
  <c r="H548" i="1"/>
  <c r="H480" i="20"/>
  <c r="H496" i="20"/>
  <c r="H495" i="20"/>
  <c r="H514" i="20"/>
  <c r="H515" i="20"/>
  <c r="H513" i="19"/>
  <c r="H512" i="19"/>
  <c r="G49" i="20"/>
  <c r="G546" i="20"/>
  <c r="G50" i="20"/>
  <c r="G547" i="20"/>
  <c r="H19" i="20"/>
  <c r="H286" i="20"/>
  <c r="H287" i="20"/>
  <c r="H304" i="19"/>
  <c r="H305" i="19"/>
  <c r="H121" i="19"/>
  <c r="H123" i="19"/>
  <c r="H309" i="20"/>
  <c r="H306" i="20"/>
  <c r="G50" i="19"/>
  <c r="G583" i="19"/>
  <c r="G49" i="19"/>
  <c r="G582" i="19"/>
  <c r="H21" i="19"/>
  <c r="H550" i="20"/>
  <c r="H217" i="19"/>
  <c r="H215" i="19"/>
  <c r="H142" i="19"/>
  <c r="H144" i="19"/>
  <c r="H253" i="20"/>
  <c r="H548" i="20"/>
  <c r="G584" i="19"/>
  <c r="H173" i="19"/>
  <c r="H171" i="19"/>
  <c r="G548" i="20"/>
  <c r="H549" i="20"/>
  <c r="H503" i="19"/>
  <c r="H50" i="19"/>
  <c r="H49" i="19"/>
  <c r="H49" i="20"/>
  <c r="H546" i="20"/>
  <c r="H50" i="20"/>
  <c r="H547" i="20"/>
  <c r="T326" i="23" l="1"/>
  <c r="S326" i="23"/>
  <c r="H546" i="1"/>
  <c r="E583" i="19"/>
  <c r="C586" i="19"/>
  <c r="F586" i="19"/>
  <c r="E547" i="20"/>
  <c r="C453" i="20"/>
  <c r="C547" i="20" s="1"/>
  <c r="C548" i="20"/>
  <c r="E69" i="20"/>
  <c r="E550" i="20" s="1"/>
  <c r="D26" i="8"/>
  <c r="D22" i="8"/>
  <c r="D11" i="8"/>
  <c r="D25" i="8"/>
  <c r="D18" i="8"/>
  <c r="D12" i="8"/>
  <c r="C548" i="1"/>
  <c r="G322" i="1"/>
  <c r="G547" i="1" s="1"/>
  <c r="G548" i="1"/>
  <c r="O387" i="23"/>
  <c r="AF470" i="23"/>
  <c r="AN470" i="23" s="1"/>
  <c r="AJ470" i="23"/>
  <c r="AR470" i="23" s="1"/>
  <c r="AI117" i="23"/>
  <c r="S125" i="23"/>
  <c r="S434" i="23"/>
  <c r="AD417" i="23"/>
  <c r="AL417" i="23" s="1"/>
  <c r="AF379" i="23"/>
  <c r="AN379" i="23" s="1"/>
  <c r="AH417" i="23"/>
  <c r="AP417" i="23" s="1"/>
  <c r="AI462" i="23"/>
  <c r="AQ462" i="23" s="1"/>
  <c r="AJ207" i="23"/>
  <c r="AR207" i="23" s="1"/>
  <c r="AJ95" i="23"/>
  <c r="AR95" i="23" s="1"/>
  <c r="AF159" i="23"/>
  <c r="AN159" i="23" s="1"/>
  <c r="AD142" i="23"/>
  <c r="AL142" i="23" s="1"/>
  <c r="AF424" i="23"/>
  <c r="AN424" i="23" s="1"/>
  <c r="AD405" i="23"/>
  <c r="AL405" i="23" s="1"/>
  <c r="AI424" i="23"/>
  <c r="S426" i="23" s="1"/>
  <c r="AD220" i="23"/>
  <c r="AL220" i="23" s="1"/>
  <c r="T335" i="23"/>
  <c r="O420" i="23"/>
  <c r="S152" i="23"/>
  <c r="AK462" i="23"/>
  <c r="AS462" i="23" s="1"/>
  <c r="AF231" i="23"/>
  <c r="AF237" i="23" s="1"/>
  <c r="AN237" i="23" s="1"/>
  <c r="AD431" i="23"/>
  <c r="AH207" i="23"/>
  <c r="G210" i="23" s="1"/>
  <c r="AG405" i="23"/>
  <c r="AO405" i="23" s="1"/>
  <c r="AF417" i="23"/>
  <c r="AN417" i="23" s="1"/>
  <c r="AJ220" i="23"/>
  <c r="AR220" i="23" s="1"/>
  <c r="AF220" i="23"/>
  <c r="AN220" i="23" s="1"/>
  <c r="AF183" i="23"/>
  <c r="AN183" i="23" s="1"/>
  <c r="AD159" i="23"/>
  <c r="AL159" i="23" s="1"/>
  <c r="AD354" i="23"/>
  <c r="AL354" i="23" s="1"/>
  <c r="AH220" i="23"/>
  <c r="G223" i="23" s="1"/>
  <c r="AH405" i="23"/>
  <c r="AP405" i="23" s="1"/>
  <c r="AB237" i="23"/>
  <c r="S201" i="23"/>
  <c r="R198" i="23"/>
  <c r="S198" i="23" s="1"/>
  <c r="AD470" i="23"/>
  <c r="AL470" i="23" s="1"/>
  <c r="AD95" i="23"/>
  <c r="AL95" i="23" s="1"/>
  <c r="AF79" i="23"/>
  <c r="AN79" i="23" s="1"/>
  <c r="AF95" i="23"/>
  <c r="AN95" i="23" s="1"/>
  <c r="AG462" i="23"/>
  <c r="AO462" i="23" s="1"/>
  <c r="AH95" i="23"/>
  <c r="AP95" i="23" s="1"/>
  <c r="AH431" i="23"/>
  <c r="AP431" i="23" s="1"/>
  <c r="AI417" i="23"/>
  <c r="AQ417" i="23" s="1"/>
  <c r="AJ417" i="23"/>
  <c r="AR417" i="23" s="1"/>
  <c r="AF207" i="23"/>
  <c r="AN207" i="23" s="1"/>
  <c r="AF142" i="23"/>
  <c r="AN142" i="23" s="1"/>
  <c r="AF354" i="23"/>
  <c r="AN354" i="23" s="1"/>
  <c r="AK424" i="23"/>
  <c r="AS424" i="23" s="1"/>
  <c r="AJ462" i="23"/>
  <c r="AR462" i="23" s="1"/>
  <c r="AD207" i="23"/>
  <c r="AL207" i="23" s="1"/>
  <c r="AH159" i="23"/>
  <c r="AP159" i="23" s="1"/>
  <c r="AH354" i="23"/>
  <c r="AP354" i="23" s="1"/>
  <c r="AH424" i="23"/>
  <c r="AP424" i="23" s="1"/>
  <c r="AF405" i="23"/>
  <c r="AN405" i="23" s="1"/>
  <c r="AE455" i="23"/>
  <c r="AM455" i="23" s="1"/>
  <c r="AK431" i="23"/>
  <c r="AS431" i="23" s="1"/>
  <c r="AE431" i="23"/>
  <c r="AM431" i="23" s="1"/>
  <c r="AK416" i="23"/>
  <c r="AK417" i="23"/>
  <c r="AS417" i="23" s="1"/>
  <c r="AK405" i="23"/>
  <c r="AS405" i="23" s="1"/>
  <c r="N189" i="23"/>
  <c r="R189" i="23" s="1"/>
  <c r="S189" i="23" s="1"/>
  <c r="AE189" i="23" s="1"/>
  <c r="AG428" i="23"/>
  <c r="AG431" i="23" s="1"/>
  <c r="AO431" i="23" s="1"/>
  <c r="S433" i="23"/>
  <c r="S431" i="23"/>
  <c r="S32" i="23"/>
  <c r="AF462" i="23"/>
  <c r="AN462" i="23" s="1"/>
  <c r="AJ142" i="23"/>
  <c r="G146" i="23" s="1"/>
  <c r="AD462" i="23"/>
  <c r="AL462" i="23" s="1"/>
  <c r="AD379" i="23"/>
  <c r="AL379" i="23" s="1"/>
  <c r="AE424" i="23"/>
  <c r="AM424" i="23" s="1"/>
  <c r="AG470" i="23"/>
  <c r="AO470" i="23" s="1"/>
  <c r="AH79" i="23"/>
  <c r="AP79" i="23" s="1"/>
  <c r="AH379" i="23"/>
  <c r="AP379" i="23" s="1"/>
  <c r="S463" i="23"/>
  <c r="S464" i="23" s="1"/>
  <c r="S192" i="23"/>
  <c r="S374" i="23"/>
  <c r="AI220" i="23"/>
  <c r="S223" i="23" s="1"/>
  <c r="AI234" i="23"/>
  <c r="AI237" i="23" s="1"/>
  <c r="AQ237" i="23" s="1"/>
  <c r="S240" i="23"/>
  <c r="S331" i="23"/>
  <c r="AI331" i="23" s="1"/>
  <c r="AI378" i="23"/>
  <c r="AI379" i="23" s="1"/>
  <c r="AQ379" i="23" s="1"/>
  <c r="R412" i="23"/>
  <c r="S412" i="23" s="1"/>
  <c r="AJ159" i="23"/>
  <c r="AR159" i="23" s="1"/>
  <c r="AJ79" i="23"/>
  <c r="AR79" i="23" s="1"/>
  <c r="AK379" i="23"/>
  <c r="AS379" i="23" s="1"/>
  <c r="AI405" i="23"/>
  <c r="S408" i="23" s="1"/>
  <c r="S333" i="23"/>
  <c r="AI333" i="23" s="1"/>
  <c r="S327" i="23"/>
  <c r="AK327" i="23" s="1"/>
  <c r="AD237" i="23"/>
  <c r="AL237" i="23" s="1"/>
  <c r="AK220" i="23"/>
  <c r="AS220" i="23" s="1"/>
  <c r="S66" i="23"/>
  <c r="G432" i="23"/>
  <c r="AL431" i="23"/>
  <c r="AP207" i="23"/>
  <c r="AD424" i="23"/>
  <c r="AL424" i="23" s="1"/>
  <c r="AE462" i="23"/>
  <c r="AM462" i="23" s="1"/>
  <c r="AI431" i="23"/>
  <c r="AQ431" i="23" s="1"/>
  <c r="AJ424" i="23"/>
  <c r="AR424" i="23" s="1"/>
  <c r="S329" i="23"/>
  <c r="AK329" i="23" s="1"/>
  <c r="AH142" i="23"/>
  <c r="G145" i="23" s="1"/>
  <c r="L128" i="23"/>
  <c r="N128" i="23" s="1"/>
  <c r="R252" i="23"/>
  <c r="AB252" i="23" s="1"/>
  <c r="R251" i="23"/>
  <c r="AB251" i="23" s="1"/>
  <c r="AQ405" i="23"/>
  <c r="AJ354" i="23"/>
  <c r="AR354" i="23" s="1"/>
  <c r="AJ379" i="23"/>
  <c r="AR379" i="23" s="1"/>
  <c r="AE470" i="23"/>
  <c r="AM470" i="23" s="1"/>
  <c r="AH470" i="23"/>
  <c r="AP470" i="23" s="1"/>
  <c r="AH462" i="23"/>
  <c r="AP462" i="23" s="1"/>
  <c r="S277" i="23"/>
  <c r="AE277" i="23" s="1"/>
  <c r="S403" i="23"/>
  <c r="S48" i="23"/>
  <c r="AK326" i="23"/>
  <c r="S288" i="23"/>
  <c r="AF431" i="23"/>
  <c r="AI44" i="23"/>
  <c r="AQ44" i="23" s="1"/>
  <c r="G57" i="23"/>
  <c r="S375" i="23"/>
  <c r="O357" i="23"/>
  <c r="AQ220" i="23"/>
  <c r="S350" i="23"/>
  <c r="AG350" i="23" s="1"/>
  <c r="S314" i="23"/>
  <c r="AG314" i="23" s="1"/>
  <c r="AB314" i="23"/>
  <c r="R169" i="23"/>
  <c r="S169" i="23" s="1"/>
  <c r="AI354" i="23"/>
  <c r="R371" i="23"/>
  <c r="S371" i="23" s="1"/>
  <c r="S352" i="23"/>
  <c r="AG352" i="23" s="1"/>
  <c r="S372" i="23"/>
  <c r="R276" i="23"/>
  <c r="S276" i="23" s="1"/>
  <c r="AE276" i="23" s="1"/>
  <c r="S443" i="23"/>
  <c r="R348" i="23"/>
  <c r="S348" i="23" s="1"/>
  <c r="AE348" i="23" s="1"/>
  <c r="S190" i="23"/>
  <c r="AE190" i="23" s="1"/>
  <c r="AE207" i="23" s="1"/>
  <c r="AM207" i="23" s="1"/>
  <c r="S351" i="23"/>
  <c r="S347" i="23"/>
  <c r="S76" i="23"/>
  <c r="S150" i="23"/>
  <c r="S149" i="23"/>
  <c r="N100" i="23"/>
  <c r="R100" i="23" s="1"/>
  <c r="N148" i="23"/>
  <c r="S226" i="23"/>
  <c r="AE226" i="23" s="1"/>
  <c r="R362" i="23"/>
  <c r="S362" i="23" s="1"/>
  <c r="S451" i="23"/>
  <c r="AK447" i="23" s="1"/>
  <c r="S447" i="23"/>
  <c r="AK445" i="23" s="1"/>
  <c r="S194" i="23"/>
  <c r="R346" i="23"/>
  <c r="S346" i="23" s="1"/>
  <c r="R321" i="23"/>
  <c r="S321" i="23" s="1"/>
  <c r="AG321" i="23" s="1"/>
  <c r="R366" i="23"/>
  <c r="S366" i="23" s="1"/>
  <c r="S414" i="23"/>
  <c r="S420" i="23" s="1"/>
  <c r="S422" i="23"/>
  <c r="N85" i="23"/>
  <c r="S85" i="23" s="1"/>
  <c r="AE85" i="23" s="1"/>
  <c r="R279" i="23"/>
  <c r="S279" i="23" s="1"/>
  <c r="R318" i="23"/>
  <c r="S318" i="23" s="1"/>
  <c r="R319" i="23"/>
  <c r="S319" i="23" s="1"/>
  <c r="R313" i="23"/>
  <c r="R312" i="23"/>
  <c r="AB312" i="23" s="1"/>
  <c r="R310" i="23"/>
  <c r="AB310" i="23" s="1"/>
  <c r="R317" i="23"/>
  <c r="AB317" i="23" s="1"/>
  <c r="AD183" i="23"/>
  <c r="AL183" i="23" s="1"/>
  <c r="AK122" i="23"/>
  <c r="S126" i="23" s="1"/>
  <c r="AJ122" i="23"/>
  <c r="G126" i="23" s="1"/>
  <c r="AJ183" i="23"/>
  <c r="G187" i="23" s="1"/>
  <c r="R316" i="23"/>
  <c r="R315" i="23"/>
  <c r="AB315" i="23" s="1"/>
  <c r="R311" i="23"/>
  <c r="AB311" i="23" s="1"/>
  <c r="AF44" i="23"/>
  <c r="AN44" i="23" s="1"/>
  <c r="S336" i="23"/>
  <c r="AK336" i="23" s="1"/>
  <c r="AI94" i="23"/>
  <c r="AI95" i="23" s="1"/>
  <c r="AQ95" i="23" s="1"/>
  <c r="AI79" i="23"/>
  <c r="AQ79" i="23" s="1"/>
  <c r="S300" i="23"/>
  <c r="S299" i="23"/>
  <c r="S264" i="23"/>
  <c r="AE264" i="23" s="1"/>
  <c r="S174" i="23"/>
  <c r="AG174" i="23" s="1"/>
  <c r="S216" i="23"/>
  <c r="AG216" i="23" s="1"/>
  <c r="AG220" i="23" s="1"/>
  <c r="AO220" i="23" s="1"/>
  <c r="S49" i="23"/>
  <c r="AG49" i="23" s="1"/>
  <c r="AI181" i="23"/>
  <c r="AI183" i="23" s="1"/>
  <c r="AQ183" i="23" s="1"/>
  <c r="S186" i="23"/>
  <c r="AK237" i="23"/>
  <c r="AS237" i="23" s="1"/>
  <c r="AD44" i="23"/>
  <c r="AL44" i="23" s="1"/>
  <c r="AE44" i="23"/>
  <c r="AM44" i="23" s="1"/>
  <c r="AG44" i="23"/>
  <c r="AO44" i="23" s="1"/>
  <c r="AH44" i="23"/>
  <c r="AP44" i="23" s="1"/>
  <c r="AJ44" i="23"/>
  <c r="AR44" i="23" s="1"/>
  <c r="AI159" i="23"/>
  <c r="AQ159" i="23" s="1"/>
  <c r="AJ237" i="23"/>
  <c r="AR237" i="23" s="1"/>
  <c r="AH122" i="23"/>
  <c r="AP122" i="23" s="1"/>
  <c r="AH337" i="23"/>
  <c r="AP337" i="23" s="1"/>
  <c r="AI31" i="23"/>
  <c r="AQ31" i="23" s="1"/>
  <c r="AH237" i="23"/>
  <c r="AP237" i="23" s="1"/>
  <c r="AF122" i="23"/>
  <c r="AN122" i="23" s="1"/>
  <c r="AD122" i="23"/>
  <c r="AL122" i="23" s="1"/>
  <c r="AF31" i="23"/>
  <c r="AN31" i="23" s="1"/>
  <c r="S307" i="23"/>
  <c r="AG307" i="23" s="1"/>
  <c r="S250" i="23"/>
  <c r="S33" i="23"/>
  <c r="S31" i="23"/>
  <c r="AK39" i="23"/>
  <c r="S44" i="23"/>
  <c r="S45" i="23" s="1"/>
  <c r="S230" i="23"/>
  <c r="AG230" i="23" s="1"/>
  <c r="S68" i="23"/>
  <c r="S293" i="23"/>
  <c r="AG293" i="23" s="1"/>
  <c r="S289" i="23"/>
  <c r="S301" i="23"/>
  <c r="AG301" i="23" s="1"/>
  <c r="S266" i="23"/>
  <c r="AE266" i="23" s="1"/>
  <c r="S259" i="23"/>
  <c r="AE259" i="23" s="1"/>
  <c r="S64" i="23"/>
  <c r="S225" i="23"/>
  <c r="AG20" i="23"/>
  <c r="AG31" i="23" s="1"/>
  <c r="AO31" i="23" s="1"/>
  <c r="S34" i="23"/>
  <c r="AK204" i="23"/>
  <c r="AK207" i="23" s="1"/>
  <c r="AS207" i="23" s="1"/>
  <c r="S211" i="23"/>
  <c r="AG79" i="23"/>
  <c r="AO79" i="23" s="1"/>
  <c r="AH31" i="23"/>
  <c r="AP31" i="23" s="1"/>
  <c r="AK79" i="23"/>
  <c r="AS79" i="23" s="1"/>
  <c r="R296" i="23"/>
  <c r="AB296" i="23" s="1"/>
  <c r="R153" i="23"/>
  <c r="S153" i="23" s="1"/>
  <c r="R275" i="23"/>
  <c r="S275" i="23" s="1"/>
  <c r="R294" i="23"/>
  <c r="AB294" i="23" s="1"/>
  <c r="R298" i="23"/>
  <c r="AB298" i="23" s="1"/>
  <c r="R302" i="23"/>
  <c r="AB302" i="23" s="1"/>
  <c r="R172" i="23"/>
  <c r="S172" i="23" s="1"/>
  <c r="R270" i="23"/>
  <c r="AB270" i="23" s="1"/>
  <c r="R269" i="23"/>
  <c r="AB269" i="23" s="1"/>
  <c r="R268" i="23"/>
  <c r="AB268" i="23" s="1"/>
  <c r="R267" i="23"/>
  <c r="AB267" i="23" s="1"/>
  <c r="R265" i="23"/>
  <c r="AB265" i="23" s="1"/>
  <c r="R263" i="23"/>
  <c r="AB263" i="23" s="1"/>
  <c r="S258" i="23"/>
  <c r="AE258" i="23" s="1"/>
  <c r="R256" i="23"/>
  <c r="AB256" i="23" s="1"/>
  <c r="R254" i="23"/>
  <c r="AB254" i="23" s="1"/>
  <c r="AB253" i="23"/>
  <c r="R249" i="23"/>
  <c r="AB249" i="23" s="1"/>
  <c r="S215" i="23"/>
  <c r="R171" i="23"/>
  <c r="S171" i="23" s="1"/>
  <c r="AG171" i="23" s="1"/>
  <c r="R203" i="23"/>
  <c r="S203" i="23" s="1"/>
  <c r="R245" i="23"/>
  <c r="AB245" i="23" s="1"/>
  <c r="R260" i="23"/>
  <c r="AB260" i="23" s="1"/>
  <c r="R272" i="23"/>
  <c r="AB272" i="23" s="1"/>
  <c r="S178" i="23"/>
  <c r="AG178" i="23" s="1"/>
  <c r="S175" i="23"/>
  <c r="AG175" i="23" s="1"/>
  <c r="S176" i="23"/>
  <c r="R166" i="23"/>
  <c r="S166" i="23" s="1"/>
  <c r="S50" i="23"/>
  <c r="S102" i="23"/>
  <c r="AE102" i="23" s="1"/>
  <c r="S233" i="23"/>
  <c r="AG233" i="23" s="1"/>
  <c r="R232" i="23"/>
  <c r="S232" i="23" s="1"/>
  <c r="AG232" i="23" s="1"/>
  <c r="S139" i="23"/>
  <c r="S138" i="23"/>
  <c r="S136" i="23"/>
  <c r="S134" i="23"/>
  <c r="R309" i="23"/>
  <c r="AB309" i="23" s="1"/>
  <c r="R304" i="23"/>
  <c r="AB304" i="23" s="1"/>
  <c r="R292" i="23"/>
  <c r="AB292" i="23" s="1"/>
  <c r="R295" i="23"/>
  <c r="AB295" i="23" s="1"/>
  <c r="R306" i="23"/>
  <c r="AB306" i="23" s="1"/>
  <c r="R297" i="23"/>
  <c r="AB297" i="23" s="1"/>
  <c r="R173" i="23"/>
  <c r="S173" i="23" s="1"/>
  <c r="R257" i="23"/>
  <c r="AB257" i="23" s="1"/>
  <c r="R248" i="23"/>
  <c r="AB248" i="23" s="1"/>
  <c r="S214" i="23"/>
  <c r="R246" i="23"/>
  <c r="AB246" i="23" s="1"/>
  <c r="R244" i="23"/>
  <c r="R261" i="23"/>
  <c r="AB261" i="23" s="1"/>
  <c r="R271" i="23"/>
  <c r="AB271" i="23" s="1"/>
  <c r="R290" i="23"/>
  <c r="AB290" i="23" s="1"/>
  <c r="R273" i="23"/>
  <c r="AB273" i="23" s="1"/>
  <c r="R168" i="23"/>
  <c r="S168" i="23" s="1"/>
  <c r="R164" i="23"/>
  <c r="S164" i="23" s="1"/>
  <c r="R227" i="23"/>
  <c r="S227" i="23" s="1"/>
  <c r="AE227" i="23" s="1"/>
  <c r="AI470" i="23"/>
  <c r="AQ470" i="23" s="1"/>
  <c r="AK465" i="23"/>
  <c r="AK470" i="23" s="1"/>
  <c r="AS470" i="23" s="1"/>
  <c r="S472" i="23"/>
  <c r="R308" i="23"/>
  <c r="AB308" i="23" s="1"/>
  <c r="R305" i="23"/>
  <c r="AB305" i="23" s="1"/>
  <c r="R202" i="23"/>
  <c r="S202" i="23" s="1"/>
  <c r="R154" i="23"/>
  <c r="S154" i="23" s="1"/>
  <c r="R193" i="23"/>
  <c r="S193" i="23" s="1"/>
  <c r="AG193" i="23" s="1"/>
  <c r="AG207" i="23" s="1"/>
  <c r="AO207" i="23" s="1"/>
  <c r="R191" i="23"/>
  <c r="S191" i="23" s="1"/>
  <c r="AD79" i="23"/>
  <c r="AL79" i="23" s="1"/>
  <c r="AD31" i="23"/>
  <c r="AL31" i="23" s="1"/>
  <c r="AF455" i="23"/>
  <c r="AN455" i="23" s="1"/>
  <c r="AE31" i="23"/>
  <c r="AM31" i="23" s="1"/>
  <c r="AK183" i="23"/>
  <c r="AS183" i="23" s="1"/>
  <c r="R93" i="23"/>
  <c r="S93" i="23" s="1"/>
  <c r="AG93" i="23" s="1"/>
  <c r="R92" i="23"/>
  <c r="S92" i="23" s="1"/>
  <c r="AG92" i="23" s="1"/>
  <c r="R90" i="23"/>
  <c r="S90" i="23" s="1"/>
  <c r="R89" i="23"/>
  <c r="S89" i="23" s="1"/>
  <c r="R88" i="23"/>
  <c r="S88" i="23" s="1"/>
  <c r="R87" i="23"/>
  <c r="S87" i="23" s="1"/>
  <c r="AE220" i="23"/>
  <c r="S221" i="23" s="1"/>
  <c r="AI207" i="23"/>
  <c r="AQ207" i="23" s="1"/>
  <c r="R77" i="23"/>
  <c r="S77" i="23" s="1"/>
  <c r="R75" i="23"/>
  <c r="S75" i="23" s="1"/>
  <c r="R74" i="23"/>
  <c r="R73" i="23"/>
  <c r="S73" i="23" s="1"/>
  <c r="R72" i="23"/>
  <c r="S72" i="23" s="1"/>
  <c r="R71" i="23"/>
  <c r="S71" i="23" s="1"/>
  <c r="R69" i="23"/>
  <c r="S69" i="23" s="1"/>
  <c r="AK69" i="23" s="1"/>
  <c r="R67" i="23"/>
  <c r="S67" i="23" s="1"/>
  <c r="R109" i="23"/>
  <c r="R106" i="23"/>
  <c r="S106" i="23" s="1"/>
  <c r="R104" i="23"/>
  <c r="S104" i="23" s="1"/>
  <c r="R101" i="23"/>
  <c r="S101" i="23" s="1"/>
  <c r="AE101" i="23" s="1"/>
  <c r="N63" i="23"/>
  <c r="R63" i="23" s="1"/>
  <c r="S63" i="23" s="1"/>
  <c r="AI122" i="23"/>
  <c r="AQ122" i="23" s="1"/>
  <c r="AK95" i="23"/>
  <c r="AS95" i="23" s="1"/>
  <c r="AE345" i="23"/>
  <c r="AK31" i="23"/>
  <c r="AS31" i="23" s="1"/>
  <c r="AS474" i="23" s="1"/>
  <c r="AD455" i="23"/>
  <c r="AL455" i="23" s="1"/>
  <c r="AG159" i="23"/>
  <c r="AO159" i="23" s="1"/>
  <c r="S137" i="23"/>
  <c r="S162" i="23"/>
  <c r="S61" i="23"/>
  <c r="AH455" i="23"/>
  <c r="AP455" i="23" s="1"/>
  <c r="AJ337" i="23"/>
  <c r="AR337" i="23" s="1"/>
  <c r="AJ455" i="23"/>
  <c r="AR455" i="23" s="1"/>
  <c r="AK159" i="23"/>
  <c r="AS159" i="23" s="1"/>
  <c r="S291" i="23"/>
  <c r="AB291" i="23"/>
  <c r="AK354" i="23"/>
  <c r="R155" i="23"/>
  <c r="S155" i="23" s="1"/>
  <c r="R151" i="23"/>
  <c r="S151" i="23" s="1"/>
  <c r="S161" i="23" s="1"/>
  <c r="AH183" i="23"/>
  <c r="AP183" i="23" s="1"/>
  <c r="T328" i="23"/>
  <c r="S328" i="23"/>
  <c r="AK328" i="23" s="1"/>
  <c r="AK142" i="23"/>
  <c r="S146" i="23" s="1"/>
  <c r="AI142" i="23"/>
  <c r="S145" i="23" s="1"/>
  <c r="S135" i="23"/>
  <c r="R133" i="23"/>
  <c r="S133" i="23" s="1"/>
  <c r="R130" i="23"/>
  <c r="S130" i="23" s="1"/>
  <c r="AJ31" i="23"/>
  <c r="AR31" i="23" s="1"/>
  <c r="R131" i="23"/>
  <c r="S131" i="23" s="1"/>
  <c r="R129" i="23"/>
  <c r="S129" i="23" s="1"/>
  <c r="S473" i="23"/>
  <c r="AG455" i="23"/>
  <c r="AO455" i="23" s="1"/>
  <c r="AI455" i="23"/>
  <c r="AQ455" i="23" s="1"/>
  <c r="H164" i="19"/>
  <c r="H585" i="19" s="1"/>
  <c r="H582" i="19"/>
  <c r="H583" i="19"/>
  <c r="H69" i="19"/>
  <c r="H584" i="19"/>
  <c r="H586" i="19"/>
  <c r="E549" i="1"/>
  <c r="AT274" i="23" l="1"/>
  <c r="G480" i="23"/>
  <c r="S380" i="23"/>
  <c r="S379" i="23"/>
  <c r="S381" i="23"/>
  <c r="S244" i="23"/>
  <c r="S184" i="23"/>
  <c r="AN474" i="23"/>
  <c r="AQ424" i="23"/>
  <c r="G221" i="23"/>
  <c r="G478" i="23" s="1"/>
  <c r="AR122" i="23"/>
  <c r="AI337" i="23"/>
  <c r="AQ337" i="23" s="1"/>
  <c r="S340" i="23"/>
  <c r="AP220" i="23"/>
  <c r="AR142" i="23"/>
  <c r="AP142" i="23"/>
  <c r="AR183" i="23"/>
  <c r="AR474" i="23"/>
  <c r="AY474" i="23" s="1"/>
  <c r="AK337" i="23"/>
  <c r="AS337" i="23" s="1"/>
  <c r="S100" i="23"/>
  <c r="S123" i="23" s="1"/>
  <c r="S241" i="23"/>
  <c r="AQ474" i="23"/>
  <c r="AX474" i="23" s="1"/>
  <c r="AE225" i="23"/>
  <c r="AE237" i="23" s="1"/>
  <c r="S238" i="23" s="1"/>
  <c r="S237" i="23"/>
  <c r="AS122" i="23"/>
  <c r="AE412" i="23"/>
  <c r="AE417" i="23" s="1"/>
  <c r="AM417" i="23" s="1"/>
  <c r="S418" i="23"/>
  <c r="AS142" i="23"/>
  <c r="R128" i="23"/>
  <c r="S128" i="23" s="1"/>
  <c r="AE362" i="23"/>
  <c r="AE379" i="23" s="1"/>
  <c r="AM379" i="23" s="1"/>
  <c r="G433" i="23"/>
  <c r="G479" i="23" s="1"/>
  <c r="AN431" i="23"/>
  <c r="AE403" i="23"/>
  <c r="AE405" i="23" s="1"/>
  <c r="S405" i="23"/>
  <c r="S251" i="23"/>
  <c r="AE251" i="23" s="1"/>
  <c r="S252" i="23"/>
  <c r="AE252" i="23" s="1"/>
  <c r="G122" i="23"/>
  <c r="G241" i="23"/>
  <c r="G481" i="23" s="1"/>
  <c r="AL474" i="23"/>
  <c r="AE244" i="23"/>
  <c r="S310" i="23"/>
  <c r="AG310" i="23" s="1"/>
  <c r="AG354" i="23"/>
  <c r="AO354" i="23" s="1"/>
  <c r="AG289" i="23"/>
  <c r="S354" i="23"/>
  <c r="S356" i="23"/>
  <c r="AM220" i="23"/>
  <c r="AG371" i="23"/>
  <c r="AG379" i="23" s="1"/>
  <c r="AO379" i="23" s="1"/>
  <c r="AG414" i="23"/>
  <c r="AG417" i="23" s="1"/>
  <c r="AO417" i="23" s="1"/>
  <c r="S417" i="23"/>
  <c r="S357" i="23"/>
  <c r="S480" i="23" s="1"/>
  <c r="AQ354" i="23"/>
  <c r="AE354" i="23"/>
  <c r="AM354" i="23" s="1"/>
  <c r="AG422" i="23"/>
  <c r="AG424" i="23" s="1"/>
  <c r="S424" i="23"/>
  <c r="R148" i="23"/>
  <c r="S148" i="23" s="1"/>
  <c r="S159" i="23" s="1"/>
  <c r="S457" i="23"/>
  <c r="S458" i="23" s="1"/>
  <c r="S83" i="23"/>
  <c r="AP474" i="23"/>
  <c r="AW474" i="23" s="1"/>
  <c r="S311" i="23"/>
  <c r="AG311" i="23" s="1"/>
  <c r="S315" i="23"/>
  <c r="AG315" i="23" s="1"/>
  <c r="S316" i="23"/>
  <c r="AG316" i="23" s="1"/>
  <c r="AB316" i="23"/>
  <c r="S317" i="23"/>
  <c r="S312" i="23"/>
  <c r="AG312" i="23" s="1"/>
  <c r="S313" i="23"/>
  <c r="AG313" i="23" s="1"/>
  <c r="AB313" i="23"/>
  <c r="S59" i="23"/>
  <c r="S57" i="23" s="1"/>
  <c r="AG183" i="23"/>
  <c r="AO183" i="23" s="1"/>
  <c r="S185" i="23"/>
  <c r="S306" i="23"/>
  <c r="AG306" i="23" s="1"/>
  <c r="S270" i="23"/>
  <c r="AE270" i="23" s="1"/>
  <c r="AQ142" i="23"/>
  <c r="S271" i="23"/>
  <c r="AE271" i="23" s="1"/>
  <c r="AG237" i="23"/>
  <c r="AO237" i="23" s="1"/>
  <c r="S254" i="23"/>
  <c r="AE254" i="23" s="1"/>
  <c r="S265" i="23"/>
  <c r="AE265" i="23" s="1"/>
  <c r="AG133" i="23"/>
  <c r="AG142" i="23" s="1"/>
  <c r="AO142" i="23" s="1"/>
  <c r="S144" i="23"/>
  <c r="S187" i="23"/>
  <c r="S308" i="23"/>
  <c r="AG308" i="23" s="1"/>
  <c r="S273" i="23"/>
  <c r="S261" i="23"/>
  <c r="AE261" i="23" s="1"/>
  <c r="S246" i="23"/>
  <c r="AE246" i="23" s="1"/>
  <c r="S248" i="23"/>
  <c r="S257" i="23"/>
  <c r="S304" i="23"/>
  <c r="AG304" i="23" s="1"/>
  <c r="S309" i="23"/>
  <c r="AG309" i="23" s="1"/>
  <c r="S272" i="23"/>
  <c r="AE272" i="23" s="1"/>
  <c r="S245" i="23"/>
  <c r="AE245" i="23" s="1"/>
  <c r="S249" i="23"/>
  <c r="S268" i="23"/>
  <c r="AE268" i="23" s="1"/>
  <c r="S298" i="23"/>
  <c r="AG298" i="23" s="1"/>
  <c r="S239" i="23"/>
  <c r="AE164" i="23"/>
  <c r="AE183" i="23" s="1"/>
  <c r="AM183" i="23" s="1"/>
  <c r="S183" i="23"/>
  <c r="S290" i="23"/>
  <c r="AG290" i="23" s="1"/>
  <c r="AB244" i="23"/>
  <c r="AT275" i="23"/>
  <c r="S297" i="23"/>
  <c r="AG297" i="23" s="1"/>
  <c r="S295" i="23"/>
  <c r="S292" i="23"/>
  <c r="AG292" i="23" s="1"/>
  <c r="S109" i="23"/>
  <c r="AG109" i="23" s="1"/>
  <c r="S260" i="23"/>
  <c r="AE260" i="23" s="1"/>
  <c r="S253" i="23"/>
  <c r="AE253" i="23" s="1"/>
  <c r="S256" i="23"/>
  <c r="AE256" i="23" s="1"/>
  <c r="S263" i="23"/>
  <c r="AE263" i="23" s="1"/>
  <c r="S267" i="23"/>
  <c r="AE267" i="23" s="1"/>
  <c r="S269" i="23"/>
  <c r="AE269" i="23" s="1"/>
  <c r="S302" i="23"/>
  <c r="S294" i="23"/>
  <c r="S296" i="23"/>
  <c r="AG296" i="23" s="1"/>
  <c r="AO474" i="23"/>
  <c r="S222" i="23"/>
  <c r="S220" i="23"/>
  <c r="S305" i="23"/>
  <c r="AG305" i="23" s="1"/>
  <c r="S209" i="23"/>
  <c r="S208" i="23"/>
  <c r="AT193" i="23"/>
  <c r="S207" i="23"/>
  <c r="S81" i="23"/>
  <c r="AG106" i="23"/>
  <c r="AE87" i="23"/>
  <c r="AE95" i="23" s="1"/>
  <c r="AM95" i="23" s="1"/>
  <c r="S96" i="23"/>
  <c r="S95" i="23"/>
  <c r="AG88" i="23"/>
  <c r="AG95" i="23" s="1"/>
  <c r="AO95" i="23" s="1"/>
  <c r="S97" i="23"/>
  <c r="AE63" i="23"/>
  <c r="AE79" i="23" s="1"/>
  <c r="AM79" i="23" s="1"/>
  <c r="AM474" i="23" s="1"/>
  <c r="S79" i="23"/>
  <c r="S80" i="23"/>
  <c r="AE100" i="23"/>
  <c r="AE122" i="23" s="1"/>
  <c r="AM122" i="23" s="1"/>
  <c r="S341" i="23"/>
  <c r="S481" i="23" s="1"/>
  <c r="S358" i="23"/>
  <c r="AS354" i="23"/>
  <c r="AG291" i="23"/>
  <c r="S355" i="23"/>
  <c r="S124" i="23" l="1"/>
  <c r="S122" i="23"/>
  <c r="S338" i="23"/>
  <c r="G477" i="23"/>
  <c r="N3" i="23" s="1"/>
  <c r="AE128" i="23"/>
  <c r="AE142" i="23" s="1"/>
  <c r="AM142" i="23" s="1"/>
  <c r="S143" i="23"/>
  <c r="S142" i="23"/>
  <c r="AM405" i="23"/>
  <c r="S406" i="23"/>
  <c r="AM237" i="23"/>
  <c r="S339" i="23"/>
  <c r="S425" i="23"/>
  <c r="AO424" i="23"/>
  <c r="S160" i="23"/>
  <c r="AE148" i="23"/>
  <c r="AE159" i="23" s="1"/>
  <c r="AM159" i="23" s="1"/>
  <c r="S337" i="23"/>
  <c r="AT95" i="23"/>
  <c r="AT207" i="23"/>
  <c r="AG122" i="23"/>
  <c r="AO122" i="23" s="1"/>
  <c r="AG77" i="23"/>
  <c r="S478" i="23" l="1"/>
  <c r="S479" i="23"/>
  <c r="AT338" i="23"/>
  <c r="AB476" i="23" l="1"/>
  <c r="S477" i="23"/>
  <c r="N6" i="23" s="1"/>
</calcChain>
</file>

<file path=xl/sharedStrings.xml><?xml version="1.0" encoding="utf-8"?>
<sst xmlns="http://schemas.openxmlformats.org/spreadsheetml/2006/main" count="4540" uniqueCount="1109">
  <si>
    <t xml:space="preserve">                                                              </t>
  </si>
  <si>
    <t xml:space="preserve">                                      </t>
  </si>
  <si>
    <t xml:space="preserve">                                                                 </t>
  </si>
  <si>
    <t xml:space="preserve">                                        </t>
  </si>
  <si>
    <t xml:space="preserve">                                            </t>
  </si>
  <si>
    <t>Лікар-отоларинголог</t>
  </si>
  <si>
    <t>Посадовий оклад, з підвищеннями</t>
  </si>
  <si>
    <t xml:space="preserve">за оперативні втручання </t>
  </si>
  <si>
    <r>
      <rPr>
        <b/>
        <sz val="10"/>
        <rFont val="Times New Roman"/>
        <family val="1"/>
        <charset val="204"/>
      </rPr>
      <t>тип групи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- лікарі
</t>
    </r>
    <r>
      <rPr>
        <b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середній медперсонал
</t>
    </r>
    <r>
      <rPr>
        <b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- молодший медперсонал
</t>
    </r>
    <r>
      <rPr>
        <b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- інші</t>
    </r>
  </si>
  <si>
    <t>підвищення посадового окладу наказ МОЗ №308/519 від 05.10.2005 р</t>
  </si>
  <si>
    <t>інші підвищення  (за поліклініку)</t>
  </si>
  <si>
    <t xml:space="preserve">Інші підвищення передбачені
 пунктом 2.2 </t>
  </si>
  <si>
    <t xml:space="preserve">у зв"язку зі шкідливими і важкими
 умовами оплати праці </t>
  </si>
  <si>
    <t>Сестра медична стаціонару  загальної хірургії</t>
  </si>
  <si>
    <t xml:space="preserve">за кваліфікаційну  категорію керівникам 
та їх заступникам, завідування, 
старшинство, санітарний транспорт </t>
  </si>
  <si>
    <t>доплата за шкудливість, за кандидатську 
ступінь</t>
  </si>
  <si>
    <t>Надбавка за класність, за жестикуляцію 
МОЗ №308/519 від 05.10.2005 р</t>
  </si>
  <si>
    <t>Надбавка за безперервний стаж роботи 
МОЗ №308/519 від 05.10.2005 р</t>
  </si>
  <si>
    <t>Надбавка за вислугу років Постанова 
КМУ №1418  2010 року</t>
  </si>
  <si>
    <t>Начальник планово-економічного відділу</t>
  </si>
  <si>
    <t>Слюсар-ремонтник</t>
  </si>
  <si>
    <t>Сестра медична</t>
  </si>
  <si>
    <t>1210.1</t>
  </si>
  <si>
    <t>1229.5</t>
  </si>
  <si>
    <t>Роддом</t>
  </si>
  <si>
    <t>Денний стаціонар</t>
  </si>
  <si>
    <t>Травматологія</t>
  </si>
  <si>
    <t>Дитяча консульт.</t>
  </si>
  <si>
    <t>Поліклініка</t>
  </si>
  <si>
    <t>Жіноча консультація</t>
  </si>
  <si>
    <t>Пунк невідк.допомоги</t>
  </si>
  <si>
    <t>Швидка допомога</t>
  </si>
  <si>
    <t>Бухгалтерія</t>
  </si>
  <si>
    <t>Господарчий відділ</t>
  </si>
  <si>
    <t>Всього</t>
  </si>
  <si>
    <t>А.А.Плахтиря</t>
  </si>
  <si>
    <t>Юрисконсульт</t>
  </si>
  <si>
    <t>Діловод</t>
  </si>
  <si>
    <t>Інженер програміст</t>
  </si>
  <si>
    <t>Лікар методист</t>
  </si>
  <si>
    <t>7.КЛІНІЧНА, СЕРОЛОГІЧНА, БІОХІМІЧНА ТА БАКТЕРІОЛОГІЧНА ЛАБОРАТОРІЯ</t>
  </si>
  <si>
    <t>Лікар-ліборант з клінічної біохімії</t>
  </si>
  <si>
    <t>Комірник</t>
  </si>
  <si>
    <t>Робітник з обслуговування і поточного ремонту споруд, будівель і обладнання.</t>
  </si>
  <si>
    <t>Газоелектрозварювальник</t>
  </si>
  <si>
    <t>Перукар</t>
  </si>
  <si>
    <t>Річний фонд з/п</t>
  </si>
  <si>
    <t>Відомість заміни до штатного розкладу на 2004 рік</t>
  </si>
  <si>
    <t>Лікар акушер-гініколог</t>
  </si>
  <si>
    <t>рентген лаборант</t>
  </si>
  <si>
    <t>м/с стоматолога</t>
  </si>
  <si>
    <t>м/с процедурна нерврологічного відділення</t>
  </si>
  <si>
    <t>рентген лаборант ургентний</t>
  </si>
  <si>
    <t>м/с пологового відділення</t>
  </si>
  <si>
    <t>медстатистик</t>
  </si>
  <si>
    <t>м/с стаматолога</t>
  </si>
  <si>
    <t>м/с процедурна хірургічного відділення</t>
  </si>
  <si>
    <t>м/с педіатра</t>
  </si>
  <si>
    <t>м/с приймального відділення</t>
  </si>
  <si>
    <t>м/с дитячого хірурга</t>
  </si>
  <si>
    <t>м/с дільничого терапевта</t>
  </si>
  <si>
    <t>м/с терапевтичного кабінету</t>
  </si>
  <si>
    <t>м/с процедурного кабінету</t>
  </si>
  <si>
    <t>м/с ФД</t>
  </si>
  <si>
    <t>м/с травматолога</t>
  </si>
  <si>
    <t>м/с ЧАЕС</t>
  </si>
  <si>
    <t>м/с кабінету щеплень</t>
  </si>
  <si>
    <t>акушерка жіночої косуьтації</t>
  </si>
  <si>
    <t>акушерка дитячого гінеколога</t>
  </si>
  <si>
    <t>статистик ШМД</t>
  </si>
  <si>
    <t>статистик ОМК</t>
  </si>
  <si>
    <t>м/с процедурна акушер-гінекологічного відділення</t>
  </si>
  <si>
    <t>м/с процедурна педіатра</t>
  </si>
  <si>
    <t xml:space="preserve">м/с педіатра </t>
  </si>
  <si>
    <t>лаборант</t>
  </si>
  <si>
    <t>м/с денного стаціонару</t>
  </si>
  <si>
    <t>мол м/с молочної кухні</t>
  </si>
  <si>
    <t>мол м/с приймального відділення</t>
  </si>
  <si>
    <t>мол.м/с прибиральниця інфекційного відділення</t>
  </si>
  <si>
    <t>мол. М/с палатна доросла інфекційного відділення</t>
  </si>
  <si>
    <t>мол. М/с буфетниця акушер-гінекологічного відділення</t>
  </si>
  <si>
    <t>мол м/с ШМД</t>
  </si>
  <si>
    <t>діловод</t>
  </si>
  <si>
    <t>диспечир</t>
  </si>
  <si>
    <t>економіст  фінансової роботи</t>
  </si>
  <si>
    <t>Лікар-лаборант по серологічним дослідженням</t>
  </si>
  <si>
    <t xml:space="preserve">Фельдшер-лаборант вищої кваліфікаційної категорії з біохімії </t>
  </si>
  <si>
    <t>Фельдшер-лаборант вищої кваліфікаційної категорії ургентний</t>
  </si>
  <si>
    <t>Технік зубний вищої кваліфікаційної категорії</t>
  </si>
  <si>
    <t>Сестра медична вищої кваліфікаційної категорії</t>
  </si>
  <si>
    <t>Сестра медична стаціонару вищої кваліфікаційної категорії старша</t>
  </si>
  <si>
    <t>Лікар- невропатолог вищої кваліфікаційної категорії</t>
  </si>
  <si>
    <t>,</t>
  </si>
  <si>
    <t>Лікар епідеміолог</t>
  </si>
  <si>
    <t>Лікар-анестезіолог дитячий</t>
  </si>
  <si>
    <t xml:space="preserve">                                                      </t>
  </si>
  <si>
    <t xml:space="preserve">                                                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</si>
  <si>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</si>
  <si>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</si>
  <si>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</si>
  <si>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</t>
  </si>
  <si>
    <t>0,2</t>
  </si>
  <si>
    <t>2229.3</t>
  </si>
  <si>
    <t>Микола ЗАДЕСЕНЕЦЬ</t>
  </si>
  <si>
    <t>Людмила АВРАМЕНКО</t>
  </si>
  <si>
    <t>Бухгалтер  з фінансового обліку</t>
  </si>
  <si>
    <t>Розряд</t>
  </si>
  <si>
    <t xml:space="preserve"> посадовий оклад за тарифними розрядами</t>
  </si>
  <si>
    <t xml:space="preserve"> __________Юрій БОВА</t>
  </si>
  <si>
    <r>
      <t xml:space="preserve">Лікар з ультразвукової діагностики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</si>
  <si>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ультразвукової діагностики</t>
    </r>
  </si>
  <si>
    <r>
      <t xml:space="preserve">Лікар-бактеріолог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</si>
  <si>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Біохімік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</si>
  <si>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</si>
  <si>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</si>
  <si>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бактеріології</t>
    </r>
  </si>
  <si>
    <r>
      <t>Лікар-стоматолог-хірург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</si>
  <si>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 -ортодонт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</si>
  <si>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</si>
  <si>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</si>
  <si>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</si>
  <si>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Завідувач   хірургічним відділенням - лікар-хірург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кваліфікаційної категорії </t>
    </r>
  </si>
  <si>
    <r>
      <t>Лікар-хірург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загальної хірургії</t>
    </r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</si>
  <si>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</si>
  <si>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гнійної перев'язувальної</t>
    </r>
  </si>
  <si>
    <r>
      <t>Завідувач анестезіологічним віділенням з ліжками інтенсивної терапії - лікар-анестезіолог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</si>
  <si>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</si>
  <si>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t>Ерготерапевт</t>
  </si>
  <si>
    <t>Сестра медична стаціонару ІІ кваліфікаційної категорії старша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</si>
  <si>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</si>
  <si>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r>
      <t>Сестра медична 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</si>
  <si>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Лікар-педіатр-неонатолог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</si>
  <si>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старша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</si>
  <si>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 доросла</t>
    </r>
  </si>
  <si>
    <r>
      <t>Акушерка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</si>
  <si>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</si>
  <si>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Лікар-терапевт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</si>
  <si>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Лікар-акушер-гінеколог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</t>
    </r>
  </si>
  <si>
    <t>Машиніст подавання палива</t>
  </si>
  <si>
    <t>НАЧАЛЬНИК ПЛАНОВО-ЕКОНОМІЧНОГО ВІДДІЛУ</t>
  </si>
  <si>
    <t>Лікар-фтизіатр дитячий ІІ кваліфікаційної категорії</t>
  </si>
  <si>
    <t>Сестра медична зі стоматології</t>
  </si>
  <si>
    <t>Лаборант ІІ кваліфікаційної категорії з бактеріології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</si>
  <si>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</si>
  <si>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медична  операційна вищої кваліфікаційної категорії</t>
  </si>
  <si>
    <t>Лікар-анестезіолог вищої кваліфікаційної категорії</t>
  </si>
  <si>
    <t>прибиральниця службових приміщень</t>
  </si>
  <si>
    <t>газоелектрозварювальник</t>
  </si>
  <si>
    <t>вартівник</t>
  </si>
  <si>
    <t>робітник з обслуговування і поточного ремонту споруд будівель і обладнання</t>
  </si>
  <si>
    <t>підсобний робітник</t>
  </si>
  <si>
    <t>2.БУХГАЛТЕРІЯ</t>
  </si>
  <si>
    <t>3.ПРИЙМАЛЬНО-ДІАГНОСТИЧНЕ ВІДДІЛЕННЯ НЕВІДКЛАДНОЇ ДОПОМОГИ</t>
  </si>
  <si>
    <t>4.КЛІНІКО-ДІАГНОСТИЧНА ЛАБОРАТОРІЯ З БАКТЕРІОЛОГІЧНИМ ВІДДІЛОМ</t>
  </si>
  <si>
    <r>
      <t>6.ХІРУРГІЧНЕ  ВІДДІЛЕННЯ (</t>
    </r>
    <r>
      <rPr>
        <b/>
        <sz val="12"/>
        <rFont val="Times New Roman Cyr"/>
        <charset val="204"/>
      </rPr>
      <t>загальної хірургії 19 ліжок, гнійної-11 ліжок</t>
    </r>
    <r>
      <rPr>
        <b/>
        <sz val="14"/>
        <rFont val="Times New Roman Cyr"/>
        <family val="1"/>
        <charset val="204"/>
      </rPr>
      <t>)</t>
    </r>
  </si>
  <si>
    <t>7. АНЕСТЕЗІОЛОГІЧНЕ ВІДДІЛЕННЯ з ліжками 
інтенсивної терпії  (3 ліжка)</t>
  </si>
  <si>
    <t xml:space="preserve">8.ТРАВМАТОЛОГІЧНЕ ВІДДІЛЕННЯ </t>
  </si>
  <si>
    <t xml:space="preserve">10.АКУШЕРСЬКО-ГІНЕКОЛОГІЧНЕ  ВІДДІЛЕННЯ </t>
  </si>
  <si>
    <t xml:space="preserve">11 ПЕДІАТРИЧНЕ ВІДДІЛЕННЯ </t>
  </si>
  <si>
    <t>робітник зеленого господарства, прибиральник тириторії</t>
  </si>
  <si>
    <t>робітник гаража</t>
  </si>
  <si>
    <t xml:space="preserve">Лікар-терапевт </t>
  </si>
  <si>
    <t>акушерка дитячої косультації</t>
  </si>
  <si>
    <t>акушерка жіночої косультації</t>
  </si>
  <si>
    <t>мол.м/с фізкабінету</t>
  </si>
  <si>
    <t>фельдшер лаборант біохімії</t>
  </si>
  <si>
    <t>мол. м/с рентгенкабінету</t>
  </si>
  <si>
    <t>мол. м/с біохімічного відділу</t>
  </si>
  <si>
    <t>мол. м/с серологічного відділу</t>
  </si>
  <si>
    <t>мол. м/с стоматолога</t>
  </si>
  <si>
    <t>мол. м/с прибиральниця акушер-гінекологічного відділення</t>
  </si>
  <si>
    <t>мол. м/с прибиральниця педиатричного відділення</t>
  </si>
  <si>
    <t>мол. м/с денного стаціонару</t>
  </si>
  <si>
    <t>мол. м/с кабінетів поліклініки</t>
  </si>
  <si>
    <t>мол. м/с педиатричнго відділення</t>
  </si>
  <si>
    <t>мол. м/с травматолога поліклініки</t>
  </si>
  <si>
    <t>мол. м/с жіночої консультації</t>
  </si>
  <si>
    <t>Інший персонал</t>
  </si>
  <si>
    <t>Середній мед персонал</t>
  </si>
  <si>
    <t>м/с палатна доросла відділення</t>
  </si>
  <si>
    <t>штатного розкладу по Тростянецькій ЦРЛ на 2004 р.</t>
  </si>
  <si>
    <t xml:space="preserve">Річний фонд з/плати </t>
  </si>
  <si>
    <t>м/с пункту невідкладної допомоги вдома</t>
  </si>
  <si>
    <t>м/с палатна дитяча інфекції</t>
  </si>
  <si>
    <t>м/с процедурна інфекції</t>
  </si>
  <si>
    <t>м/с анастезіста</t>
  </si>
  <si>
    <t>м/с терапевта поліклініки</t>
  </si>
  <si>
    <t>м/с педіатра шкільного</t>
  </si>
  <si>
    <t>М/с лікаря загальної практики сімейної медицини</t>
  </si>
  <si>
    <t>Лікар невропатолог</t>
  </si>
  <si>
    <t>Стоматолога</t>
  </si>
  <si>
    <t>Стоматолога - ортодонта</t>
  </si>
  <si>
    <t>ЦРЛ ЗА 2001- 2004  РР.</t>
  </si>
  <si>
    <r>
      <t xml:space="preserve">ШТАТНИЙ РОЗКЛАД ПО ВІДДІЛЕННЮ </t>
    </r>
    <r>
      <rPr>
        <b/>
        <u/>
        <sz val="12"/>
        <rFont val="Times New Roman Cyr"/>
        <family val="1"/>
        <charset val="204"/>
      </rPr>
      <t>ХАРЧОБЛОК</t>
    </r>
    <r>
      <rPr>
        <b/>
        <sz val="12"/>
        <rFont val="Times New Roman Cyr"/>
        <family val="1"/>
        <charset val="204"/>
      </rPr>
      <t xml:space="preserve"> ТРОСТЯНЕЦЬКОЇ</t>
    </r>
  </si>
  <si>
    <t>Лікар-отоларінголог дитячий.</t>
  </si>
  <si>
    <t>Лікар-офтальмолог дитячий</t>
  </si>
  <si>
    <t>Лікар-психіатр дитячий</t>
  </si>
  <si>
    <t>Сестра медична поліклініки вищої кваліфікаційної категорії лікаря-невролога дитячого</t>
  </si>
  <si>
    <t>Сестра медична поліклініки вищої кваліфікаційної категорії лікаря-психіатра дитячого</t>
  </si>
  <si>
    <t>Сестра медична поліклініки І кваліфікаційної категорії лікаря-отоларинголога дитячого</t>
  </si>
  <si>
    <t>Сестра медична поліклініки І кваліфікаційної категорії лікаря-офтальмолога дитячого</t>
  </si>
  <si>
    <t>Сестра медична поліклініки лікаря інфекціоніста дитячого</t>
  </si>
  <si>
    <t>Сестра медична  поліклініки  лікаря-невропатолога</t>
  </si>
  <si>
    <t xml:space="preserve">Лікар-педіатр </t>
  </si>
  <si>
    <t>Водій автотранспортних засобів</t>
  </si>
  <si>
    <t>Лікар-фтизіатр ІІ кваліфікаційної категорії</t>
  </si>
  <si>
    <t>Сестра медична вищої кваліфікаційної категорії лікаря-фтизіатра</t>
  </si>
  <si>
    <t>Лікар-фтизіатр дитячий</t>
  </si>
  <si>
    <t>Лікар-педіатр шкільний</t>
  </si>
  <si>
    <t>Лікар-терапевт підліткового кабінету</t>
  </si>
  <si>
    <t>Сестра медична невролога дитячого</t>
  </si>
  <si>
    <t xml:space="preserve">Сестра медична педіатра </t>
  </si>
  <si>
    <t>Сестра медична ортопеда-травматолога дитячого</t>
  </si>
  <si>
    <t>Сестра медична хірурга дитячого</t>
  </si>
  <si>
    <t>Сестра медична отоларинголога дитячого</t>
  </si>
  <si>
    <t>Сестра медична шкільна</t>
  </si>
  <si>
    <t>Сестра медична психіатра дитячого</t>
  </si>
  <si>
    <t>Сестра медична  офтальмолога дитячого</t>
  </si>
  <si>
    <t>Сестра медична процедурного кабінету</t>
  </si>
  <si>
    <t>Сестра медична кабінету щеплень</t>
  </si>
  <si>
    <t>Сестра медична педіатра ЧАЕС</t>
  </si>
  <si>
    <t>Сестра медична інфекціоніста дитячого</t>
  </si>
  <si>
    <t>Сестра медична підліткового кабінету</t>
  </si>
  <si>
    <t>Реєстратор медичний</t>
  </si>
  <si>
    <t>Молодша медична сестра лікарських кабінетів</t>
  </si>
  <si>
    <t>Лікар загальної практики-сімейний лікар</t>
  </si>
  <si>
    <t>Лікар-профпатолог</t>
  </si>
  <si>
    <t>Лікар-терапевт ЛКК</t>
  </si>
  <si>
    <t>Лікар функціональної діагностики</t>
  </si>
  <si>
    <t>Лікар-геріатр</t>
  </si>
  <si>
    <t>Лікар для забезпечення організаційно-методичної і консультативної роботи.</t>
  </si>
  <si>
    <t>Сестра медична лікаря загальної  практики-сімейного лікаря</t>
  </si>
  <si>
    <t>Сестра медична терапевта ЧАЕС</t>
  </si>
  <si>
    <t>Реєстратор медичний архіва</t>
  </si>
  <si>
    <t>Лікар-анестезіолог ІІ кваліфікаційної категорії</t>
  </si>
  <si>
    <t>Сестра медична поліклініки вищої кваліфікаційної категорії лікаря-інфекціоніста</t>
  </si>
  <si>
    <t xml:space="preserve">Сестра медична зі стоматології </t>
  </si>
  <si>
    <r>
      <t>Завідувач інфекційним боксованим відділенням</t>
    </r>
    <r>
      <rPr>
        <b/>
        <sz val="11"/>
        <rFont val="Times New Roman Cyr"/>
        <charset val="204"/>
      </rPr>
      <t xml:space="preserve"> - </t>
    </r>
    <r>
      <rPr>
        <sz val="11"/>
        <rFont val="Times New Roman Cyr"/>
        <charset val="204"/>
      </rPr>
      <t>лікар-інфекціоніст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</si>
  <si>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Сестра медична інфекціоніста</t>
  </si>
  <si>
    <t>Сестра медична хірурга</t>
  </si>
  <si>
    <t>Сестра медична офтальмолога</t>
  </si>
  <si>
    <t>Сестра медична психіатра</t>
  </si>
  <si>
    <t>Сестра медична фтизіатра</t>
  </si>
  <si>
    <t>Сестра медична кардіолога</t>
  </si>
  <si>
    <t>Сестра медична уролога</t>
  </si>
  <si>
    <t>Сестра медична невропатолога</t>
  </si>
  <si>
    <t>Сестра медична дерматовенеролога</t>
  </si>
  <si>
    <t>Сестра медична онколога</t>
  </si>
  <si>
    <t>Сестра медична нарколога</t>
  </si>
  <si>
    <t>Сестра медична функціональної діагностики</t>
  </si>
  <si>
    <t>Сестра медична ендокринолога</t>
  </si>
  <si>
    <t>Сестра медична геріатра</t>
  </si>
  <si>
    <t>Сестра медична ендоскопіста</t>
  </si>
  <si>
    <t>Реєстратор медичний стола довідок</t>
  </si>
  <si>
    <t>Сестира-господиня</t>
  </si>
  <si>
    <t>Молодша медична сестра хірурга</t>
  </si>
  <si>
    <t>Молодша медична сестра уролога</t>
  </si>
  <si>
    <t>Молодша медична сестра  психіатра</t>
  </si>
  <si>
    <t>Молодша медична сестра нарколога</t>
  </si>
  <si>
    <t>Молодша медична сестра фтизіатра</t>
  </si>
  <si>
    <t>Молодша медична сестра інфекціоніста</t>
  </si>
  <si>
    <t>Молодша медична сестра ендоскопіста</t>
  </si>
  <si>
    <t>Молодша медична сестра процедурного кабінету</t>
  </si>
  <si>
    <t>Молодша медична сестра кабінету щеплень</t>
  </si>
  <si>
    <t>Молодша медична сестра отоларинголога</t>
  </si>
  <si>
    <t>Завідувач жіночою консультацією</t>
  </si>
  <si>
    <t>Лікар-акушер-гінеколог</t>
  </si>
  <si>
    <t>Лікар-гінеколог дитячий</t>
  </si>
  <si>
    <t>Акушерка оглядового кабінету</t>
  </si>
  <si>
    <t>Акушерка гінеколога дитячого</t>
  </si>
  <si>
    <t>Молодша медична сестра</t>
  </si>
  <si>
    <t>Сестра медична невідкладної допомоги</t>
  </si>
  <si>
    <t>Водій невідкладної допомоги</t>
  </si>
  <si>
    <t>Лікар швидкої медичної допомоги</t>
  </si>
  <si>
    <t>Молодша медична сестра швидкої медичної дпомоги</t>
  </si>
  <si>
    <t>Водій швидкої медичної допомоги</t>
  </si>
  <si>
    <t>Машиніст по пранню білизни</t>
  </si>
  <si>
    <t>Прибиральниця службових приміщень</t>
  </si>
  <si>
    <t>Заступник головного лікаря по медичній частині</t>
  </si>
  <si>
    <t>Заступник головного лікаря по дитинству та допомозі при пологах</t>
  </si>
  <si>
    <t>Заступник Головного лікаря з економічних питань</t>
  </si>
  <si>
    <t>Головна сестра медична</t>
  </si>
  <si>
    <t>Начальник штабу Цивільної оборони</t>
  </si>
  <si>
    <t>Начальник відділу кадрів</t>
  </si>
  <si>
    <t>Інспектор з кадрів</t>
  </si>
  <si>
    <t>Інспектор з обліку та бронюванню військовозобов"язаних</t>
  </si>
  <si>
    <t>Диспетчер автомобільного транспорту</t>
  </si>
  <si>
    <t>Інженер з охорони праці та техниці безпеки</t>
  </si>
  <si>
    <t>Інженер-метролог</t>
  </si>
  <si>
    <t>Код за Класифікатором професій</t>
  </si>
  <si>
    <t>Код  ЗКППТР</t>
  </si>
  <si>
    <t>Завідувач господарством</t>
  </si>
  <si>
    <t>Завідувач інформаційно-аналітитчним відділом</t>
  </si>
  <si>
    <t>Статистик медичний</t>
  </si>
  <si>
    <t>Реєстратор медичний архіву</t>
  </si>
  <si>
    <t>Лікар-дієтолог</t>
  </si>
  <si>
    <t>Сестра медична з діетичного харчування</t>
  </si>
  <si>
    <t>Робітник кухні</t>
  </si>
  <si>
    <t>Завідувач молочною кухнею</t>
  </si>
  <si>
    <t>Сестра медична з  дієтичного харчування</t>
  </si>
  <si>
    <t>Лікар з лікувальної фізкультури</t>
  </si>
  <si>
    <t>Старша сестра медична</t>
  </si>
  <si>
    <t>Лікар  з лікувальної фізкультури і спортивної медицини</t>
  </si>
  <si>
    <t>Сестра медична з фізіотерапії</t>
  </si>
  <si>
    <t>Сестра медична з масажу</t>
  </si>
  <si>
    <t>Інструктор з лікувальноі фізкультури</t>
  </si>
  <si>
    <t>Лікар- рентгенолог</t>
  </si>
  <si>
    <t>Лікар ультразвукової діагностики</t>
  </si>
  <si>
    <t>Рентгенолаборант</t>
  </si>
  <si>
    <t>Рентгенолаборант-флюрограф</t>
  </si>
  <si>
    <t>Сестра медична ультразвукової діагностики</t>
  </si>
  <si>
    <t>Молодша медична сестра рентгенівського відділення</t>
  </si>
  <si>
    <t>Завідувач рентгенівським відділенням</t>
  </si>
  <si>
    <t>Завідувач лабораторіею</t>
  </si>
  <si>
    <t>Лікар-лаборант по серологічним досліжденням</t>
  </si>
  <si>
    <t>Молодша медична сестра лабораторії</t>
  </si>
  <si>
    <t>Молодша медична сестра баклабораторії</t>
  </si>
  <si>
    <t>СТОМАТОЛОГІЧНЕ ВІДДІЛЕННЯ</t>
  </si>
  <si>
    <t>Завідувач стоматологічним відділенням</t>
  </si>
  <si>
    <t>Лікар стоматолог-хірург</t>
  </si>
  <si>
    <t>Лікар-стоматолог терапевт</t>
  </si>
  <si>
    <t>Сестра медична стоматолога-хірурга</t>
  </si>
  <si>
    <t>Сестра медична стоматолога-терапевта</t>
  </si>
  <si>
    <t>Молодша медична сестра стоматолога хірурга</t>
  </si>
  <si>
    <t>Молодша медична сестра стоматолога</t>
  </si>
  <si>
    <t>Сестра медична стерилізаційної</t>
  </si>
  <si>
    <t>Молодша сестра медична стерилізаційної</t>
  </si>
  <si>
    <t>Сестра медична приймального відділення</t>
  </si>
  <si>
    <t>Молодша медична сестра приймального відділення</t>
  </si>
  <si>
    <t>Кастелянка</t>
  </si>
  <si>
    <t>Молодша медична сеста паталогоанатома</t>
  </si>
  <si>
    <t>Завідувач терапевтичним відділенням</t>
  </si>
  <si>
    <t>Сестра медична індівідуального догляду за хворими</t>
  </si>
  <si>
    <t>Сестра медична палатна</t>
  </si>
  <si>
    <t>Сестра медична процедурна</t>
  </si>
  <si>
    <t>Сестра-господиня</t>
  </si>
  <si>
    <t>Молодша медична сестра палатна</t>
  </si>
  <si>
    <t>Молодша медична сестра-буфетниця</t>
  </si>
  <si>
    <t>Молодша мндична сестра-прибиральниця</t>
  </si>
  <si>
    <t>Завідувач відділенням</t>
  </si>
  <si>
    <t xml:space="preserve">Водій автотранспортних засобів  </t>
  </si>
  <si>
    <t xml:space="preserve">Лікар- рентгенолог </t>
  </si>
  <si>
    <t>Рентгенолаборант флюорографічної виїзної установки</t>
  </si>
  <si>
    <t>Бухгалтер  з обліку господарських матеріалів</t>
  </si>
  <si>
    <t xml:space="preserve">Економіст з фінансової роботи </t>
  </si>
  <si>
    <t>Фельдшер  з медицини невідкладних станів  старший</t>
  </si>
  <si>
    <t xml:space="preserve">Технік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</si>
  <si>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Молодша сестра медична палатна</t>
  </si>
  <si>
    <t>Молодша  сестра медична-буфетниця</t>
  </si>
  <si>
    <t>Молодша сестра-медична прпибиральниця</t>
  </si>
  <si>
    <t>Лікар-хірург загальної хірургії</t>
  </si>
  <si>
    <t>Лікар-хірург гнойної хірургії</t>
  </si>
  <si>
    <t>Лікар-хірург ургентний</t>
  </si>
  <si>
    <t>Старша састра медична хірургічного відділення</t>
  </si>
  <si>
    <t>Сестар медична загальної хірургії</t>
  </si>
  <si>
    <t>Сестра медична гнойної хірургії</t>
  </si>
  <si>
    <t>Сестра медична гнойної перев"язувальної</t>
  </si>
  <si>
    <t>Сестра медична індівіддуального догляду за хворими</t>
  </si>
  <si>
    <t>Сестра медична чистої перев"язувальної</t>
  </si>
  <si>
    <t>Сестра-медична-анестезіст</t>
  </si>
  <si>
    <t>Сестра медична  операційна ургентна</t>
  </si>
  <si>
    <t>Сестра медична  операційної</t>
  </si>
  <si>
    <t>Старша сестра медична операційна</t>
  </si>
  <si>
    <t>Лікар- анестезіолог</t>
  </si>
  <si>
    <t>Лікар-анестезіолог ургентний</t>
  </si>
  <si>
    <t>Молодша медична сестра операційна</t>
  </si>
  <si>
    <t>Молодша медична сестра загальної хірургії</t>
  </si>
  <si>
    <t>Молодша медична сестра чистої перев"язувальної</t>
  </si>
  <si>
    <t>Молодша медична сестра гнойної хірургії</t>
  </si>
  <si>
    <t>Молодша медична сестра гнойної перев"язувальної</t>
  </si>
  <si>
    <t>Молодша медична сестра-прибиральниця</t>
  </si>
  <si>
    <t>Лікар-педіатр педіатричного відділеня стаціонару</t>
  </si>
  <si>
    <t>Сестра медична палатна дитяча</t>
  </si>
  <si>
    <t>Сестра медична палатна доросла</t>
  </si>
  <si>
    <t>Молодша медична сестра палатна дитяча</t>
  </si>
  <si>
    <t>Молодша медична сестра палатна доросла</t>
  </si>
  <si>
    <t>Завідувач акушерсько-гінекологічним відділенням</t>
  </si>
  <si>
    <t>Лікар акушер-гінеколог ургентний</t>
  </si>
  <si>
    <t>Сестра медична палати новонароджених</t>
  </si>
  <si>
    <t>Сестра медична палатна гінекологічного відділення</t>
  </si>
  <si>
    <t>Молодша медична сестра пологового відділення</t>
  </si>
  <si>
    <t>Молодша медична сестра гінекологічного відділення</t>
  </si>
  <si>
    <t>Молодша медична  сестра-буфетниця</t>
  </si>
  <si>
    <t>Сестра медична маніпуляційна</t>
  </si>
  <si>
    <t xml:space="preserve"> Молодша медична сестра палатна</t>
  </si>
  <si>
    <t>Лікар-невролог дитячий.</t>
  </si>
  <si>
    <t>Сестра медична фтизіатра дитячого</t>
  </si>
  <si>
    <t>Сестра медична травматолога</t>
  </si>
  <si>
    <t>Електромонтер з обслуговування електроустаткування</t>
  </si>
  <si>
    <t>Економіст</t>
  </si>
  <si>
    <t>12.ТЕРАПЕВТИЧНЕ ВІДДІЛЕННЯ    на 40 ліжок</t>
  </si>
  <si>
    <t>Лікар-педіатр дитячих дошкільних закладів</t>
  </si>
  <si>
    <t>68.</t>
  </si>
  <si>
    <t>Відомість заміни до штатного розкладу на 2005 рік</t>
  </si>
  <si>
    <t>Лікар-анестезіолог ург.</t>
  </si>
  <si>
    <t>Лікар анестезіолог ургентний</t>
  </si>
  <si>
    <t>Лікар-педіатр невідкладної допомоги</t>
  </si>
  <si>
    <t>10</t>
  </si>
  <si>
    <t>6</t>
  </si>
  <si>
    <t>9</t>
  </si>
  <si>
    <t>4</t>
  </si>
  <si>
    <t>8</t>
  </si>
  <si>
    <t>3</t>
  </si>
  <si>
    <t>13</t>
  </si>
  <si>
    <t>1</t>
  </si>
  <si>
    <t>11</t>
  </si>
  <si>
    <t>7</t>
  </si>
  <si>
    <t>14</t>
  </si>
  <si>
    <t>12</t>
  </si>
  <si>
    <r>
      <t xml:space="preserve">Завідувач травматологічним відділенням - лікар-ортопед-травматолог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</si>
  <si>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Лікар-ортопед-травматолог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</si>
  <si>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5</t>
  </si>
  <si>
    <t>2</t>
  </si>
  <si>
    <t>Лікар-педіатр невідкдадної допомоги</t>
  </si>
  <si>
    <t>м/с палатна доросла   інфекційного  відділення</t>
  </si>
  <si>
    <t>м/с палатна доросла  інфекційного відділення</t>
  </si>
  <si>
    <t>м/с  пологового  відділення</t>
  </si>
  <si>
    <t>мол. м/с УЗО</t>
  </si>
  <si>
    <t>диспетчер</t>
  </si>
  <si>
    <t>Лікар-ортопед-травматолог</t>
  </si>
  <si>
    <t>18. ДЕННИЙ СТАЦІОНАР ПОЛІКЛІНІКИ на 20 ліжок (4-терапевтичних, 3-неврологічних, 4-гінекологічних, 4-психіатричних, 5-травматологічні)</t>
  </si>
  <si>
    <t>Сестра медична перев'язувальної</t>
  </si>
  <si>
    <t>Лікар інфекціоніст  дитячий</t>
  </si>
  <si>
    <t>Сестра медична педіатра дільничного</t>
  </si>
  <si>
    <t>20517</t>
  </si>
  <si>
    <t>Лікар-ендокринолог</t>
  </si>
  <si>
    <t>20281</t>
  </si>
  <si>
    <t>Машиніст  із прання   та ремонту спецодягу</t>
  </si>
  <si>
    <t>Прибиральник службових приміщень</t>
  </si>
  <si>
    <t>Завідуючий поліклінікою</t>
  </si>
  <si>
    <t>Лікар-терапевт дільничний.</t>
  </si>
  <si>
    <t>Старша сестра медична поліклініки</t>
  </si>
  <si>
    <t>Сестра медична терапевта дільничного</t>
  </si>
  <si>
    <t>Сестра медична лікаря-терапевта</t>
  </si>
  <si>
    <t>Сестра медична отоларинголога</t>
  </si>
  <si>
    <t>Дезінфектор</t>
  </si>
  <si>
    <t>Лікар-ортопед-травматолог дитячий</t>
  </si>
  <si>
    <t>"____"____________ 2005 року</t>
  </si>
  <si>
    <t>"___"______________"  2005 року</t>
  </si>
  <si>
    <t>ЦРЛ   З 1 КВІТНЯ   2005  РОКУ</t>
  </si>
  <si>
    <t>________________  Ю.Б. РОМАШОВ_</t>
  </si>
  <si>
    <t>Заступник головного лікаря  по медичному обслуговуванню населення району</t>
  </si>
  <si>
    <t>Молодша медична сестра операційна - ургентна</t>
  </si>
  <si>
    <t>Фонд з/п на 2 міс. (липень-серпень)</t>
  </si>
  <si>
    <t>ШТАТНИЙ РОЗКЛАД  ТРОСТЯНЕЦЬКОЇ</t>
  </si>
  <si>
    <t>Керівник підприємства(установи, організації) охорони здоров"я (ген.директор,директор,головний лікар та ін.)</t>
  </si>
  <si>
    <t>ЦРЛ    2005  Р.</t>
  </si>
  <si>
    <t>Лаборант з вищою освітою по серологічним досліжденням</t>
  </si>
  <si>
    <t>Лаборант з вищою освітою з клінічної біохімії</t>
  </si>
  <si>
    <t>Фонд з/п на 4 міс. (вересень-грудень)</t>
  </si>
  <si>
    <t>ЦРЛ   З 1 ВЕРЕСНЯ   2005  РОКУ</t>
  </si>
  <si>
    <t>Механік гаражу</t>
  </si>
  <si>
    <t>Шеф кухар</t>
  </si>
  <si>
    <t>17. АКУШЕРСЬКО-ГІНЕКОЛОГІЧНЕ ВІДДІЛЕННЯ НА 35 ЛІЖОК</t>
  </si>
  <si>
    <t>Завідуючий терапеівтичним відділенням поліклініки</t>
  </si>
  <si>
    <t>Старша сестра медична  терапевтичного відділення поліклініки</t>
  </si>
  <si>
    <t>Сестра медична оглядового кабінету</t>
  </si>
  <si>
    <t>Молодша медична сестра травматолога</t>
  </si>
  <si>
    <t>Акушерка вищої кваліфікаційної категорії</t>
  </si>
  <si>
    <t xml:space="preserve">Сестра медична стаціонару </t>
  </si>
  <si>
    <t>Лікар-хірург І кваліфікаційної категорії</t>
  </si>
  <si>
    <t>Лікар-офтальмолог І кваліфікаційної категорії</t>
  </si>
  <si>
    <t>Лікар-отоларинголог І кваліфікаційної категорії</t>
  </si>
  <si>
    <t>Лікар-психіатр вищої кваліфікаційної категорії</t>
  </si>
  <si>
    <t xml:space="preserve">Лікар-психіатр </t>
  </si>
  <si>
    <t>Лікар- дерматовенеролог ІІ кваліфікаційної категорії</t>
  </si>
  <si>
    <t xml:space="preserve">Лікар- дерматовенеролог </t>
  </si>
  <si>
    <t>Лікар-невропатолог вищої кваліфікаційної категорії</t>
  </si>
  <si>
    <t xml:space="preserve">Лікар-невропатолог </t>
  </si>
  <si>
    <t>Лікар-терапевт І кваліфікаційної категорії лікарсько-консультативної комісії</t>
  </si>
  <si>
    <t>Лікар-терапевт І кваліфікаційної категорії консультант</t>
  </si>
  <si>
    <t>Сестра медична поліклініки вищої кваліфікаційної категорії лікаря-хірурга</t>
  </si>
  <si>
    <t>Сестра медична поліклініки вищої кваліфікаційної категорії лікаря-офтальмолога</t>
  </si>
  <si>
    <t>Сестра медична поліклініки І кваліфікаційної категорії лікаря-офтальмолога</t>
  </si>
  <si>
    <t>Сестра медична поліклініки вищої кваліфікаційної категорії лікаря-отоларинголога</t>
  </si>
  <si>
    <t>Сестра медична поліклініки вищої кваліфікаційної категорії лікаря-психіатра</t>
  </si>
  <si>
    <t>Сестра медична поліклініки вищої кваліфікаційної категорії лікаря-онколога</t>
  </si>
  <si>
    <t xml:space="preserve">Слюсар з експлуатації та ремонту газового устаткування </t>
  </si>
  <si>
    <t xml:space="preserve">Слюсар-ремонтник </t>
  </si>
  <si>
    <t xml:space="preserve">Робітник з комплексного обслуговування й ремонту будинків і споруд </t>
  </si>
  <si>
    <t xml:space="preserve">Штукатур </t>
  </si>
  <si>
    <t>Фельшер</t>
  </si>
  <si>
    <t xml:space="preserve">Кухар </t>
  </si>
  <si>
    <t>Фельдшер з медицини невідкладних станів виїзний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</si>
  <si>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</si>
  <si>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 медична стаціонару</t>
  </si>
  <si>
    <t>418,80</t>
  </si>
  <si>
    <t>Лікар- педіатр</t>
  </si>
  <si>
    <t>Лікар- педіатр вищої кваліфіаційної категорії</t>
  </si>
  <si>
    <t>ШТАТНИЙ  РОЗПИС  КОМУНАЛЬНОГО НЕКОМЕРЦІЙНОГО  ПІДПРИЄМСТВА</t>
  </si>
  <si>
    <r>
      <t xml:space="preserve">Сестра медична  стаціонару </t>
    </r>
    <r>
      <rPr>
        <b/>
        <sz val="11"/>
        <rFont val="Times New Roman Cyr"/>
        <charset val="204"/>
      </rPr>
      <t>старша</t>
    </r>
    <r>
      <rPr>
        <sz val="11"/>
        <rFont val="Times New Roman Cyr"/>
        <family val="1"/>
        <charset val="204"/>
      </rPr>
      <t xml:space="preserve"> </t>
    </r>
  </si>
  <si>
    <t>Робітник з комплексного обслуговування й ремонту будинків і споруд та кисневої станції.</t>
  </si>
  <si>
    <t xml:space="preserve">Машиніст насосних установок </t>
  </si>
  <si>
    <t>Завідувач складом</t>
  </si>
  <si>
    <t>Маляр штукатур</t>
  </si>
  <si>
    <t>Каменяр</t>
  </si>
  <si>
    <t>Робітник з обслуговування кисневої станції</t>
  </si>
  <si>
    <t>Підсобний робітник (робітник складу)</t>
  </si>
  <si>
    <t>Водій автотранспортих засобів</t>
  </si>
  <si>
    <t>Сестра -господиня</t>
  </si>
  <si>
    <t>Машиніст насосних установок</t>
  </si>
  <si>
    <t>Інженер-програміст</t>
  </si>
  <si>
    <t>Лікар-інтерн</t>
  </si>
  <si>
    <t>5. РЕНТГЕН-ДІАГНОСТИЧНЕ ВІДДІЛЕННЯ</t>
  </si>
  <si>
    <t>3221</t>
  </si>
  <si>
    <t>3231</t>
  </si>
  <si>
    <t>4112</t>
  </si>
  <si>
    <t>9132</t>
  </si>
  <si>
    <t>5132</t>
  </si>
  <si>
    <t>Біохімік</t>
  </si>
  <si>
    <t xml:space="preserve">Лікар-стоматолог </t>
  </si>
  <si>
    <t>4131</t>
  </si>
  <si>
    <t>4222</t>
  </si>
  <si>
    <t>9142</t>
  </si>
  <si>
    <t>Слюсар з експлуатації та ремонту газового устаткування</t>
  </si>
  <si>
    <t>відбір по штатних обиниць по 1 групі</t>
  </si>
  <si>
    <t>відбір по штатних обиниць по 2 групі</t>
  </si>
  <si>
    <t>відбір фонду з/п по 2 групі</t>
  </si>
  <si>
    <t>відбір по штатних обиниць по 3 групі</t>
  </si>
  <si>
    <t>відбір фонду з/п по 3 групі</t>
  </si>
  <si>
    <t>відбір по штатних обиниць по 4 групі</t>
  </si>
  <si>
    <t>відбір фонду з/п по 4 групі</t>
  </si>
  <si>
    <t>інші</t>
  </si>
  <si>
    <t>Штукатур</t>
  </si>
  <si>
    <t xml:space="preserve"> </t>
  </si>
  <si>
    <t>Місячний фонд з/п, грн.</t>
  </si>
  <si>
    <t>3232</t>
  </si>
  <si>
    <t>9152</t>
  </si>
  <si>
    <t>1231</t>
  </si>
  <si>
    <t>3433</t>
  </si>
  <si>
    <t>Лікар-невролог дитячий</t>
  </si>
  <si>
    <t>Електрогазозварник</t>
  </si>
  <si>
    <t>ПРАЦІВНИКИ</t>
  </si>
  <si>
    <t>"ПОГОДЖЕНО"</t>
  </si>
  <si>
    <t>"ЗАТВЕРДЖЕНО"</t>
  </si>
  <si>
    <t xml:space="preserve">Штатних одиниць з місячним </t>
  </si>
  <si>
    <t>фондом заробітної плати</t>
  </si>
  <si>
    <t xml:space="preserve">                  іншіі</t>
  </si>
  <si>
    <t>Лікар-патологоанатом</t>
  </si>
  <si>
    <t xml:space="preserve">Начальник фінансового управління </t>
  </si>
  <si>
    <t xml:space="preserve">Фельдшер-лаборант </t>
  </si>
  <si>
    <t>Лікар -стоматолог-хірург</t>
  </si>
  <si>
    <t>Ліфтер</t>
  </si>
  <si>
    <t>Сестра медична з дієтичного харчування</t>
  </si>
  <si>
    <t>2229.2</t>
  </si>
  <si>
    <t>Лікар з ультразвукової діагностики</t>
  </si>
  <si>
    <t>2222.2</t>
  </si>
  <si>
    <t>2211.2</t>
  </si>
  <si>
    <t>2212.2</t>
  </si>
  <si>
    <t xml:space="preserve"> Фахівець з питань цивільного захисту </t>
  </si>
  <si>
    <t>Оператор комп'ютерного набору</t>
  </si>
  <si>
    <t>Завідувач рентген-діагностичним відділенням - лікар-рентгенолог</t>
  </si>
  <si>
    <t>Сестра медична стаціонару процедурного кабінету</t>
  </si>
  <si>
    <t>Сестра медична-анестезіст вищої категорії</t>
  </si>
  <si>
    <t>Брат медичний-анестезіст</t>
  </si>
  <si>
    <t>Брат медичний-анестезіст вищої категорії</t>
  </si>
  <si>
    <r>
      <t>Брат медичний з масажу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</si>
  <si>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Брат медичний  з масажу </t>
  </si>
  <si>
    <t>Сестра медична операційна ургентна</t>
  </si>
  <si>
    <t>Молодша медична сестра операційна ургентна</t>
  </si>
  <si>
    <t>Сестра медична стаціонару палати інтенсивної  терапії</t>
  </si>
  <si>
    <t>Сестра медична стаціонару доросла</t>
  </si>
  <si>
    <t>Лікар-отоларинголог дитячий</t>
  </si>
  <si>
    <t>Сестра медична поліклініки лікаря-ортопеда-травматолога</t>
  </si>
  <si>
    <t>Сестра медична поліклініки лікаря-дерматовенеролога</t>
  </si>
  <si>
    <t>Сестра медична поліклініки лікаря -уролога</t>
  </si>
  <si>
    <t>Сестра медична поліклініки лікаря-ортопеда-травматолога дитячого</t>
  </si>
  <si>
    <t>Сестра медична поліклініки лікаря-фтизіатра дитячого</t>
  </si>
  <si>
    <t>Молодша медична сестра лікаря-психіатра</t>
  </si>
  <si>
    <t>Молодша медична сестра лікаря-   нарколога</t>
  </si>
  <si>
    <t>Молодша медична сестра лікаря-інфекціоніста</t>
  </si>
  <si>
    <t>Молодша медична сестра лікаря-ендоскопіста</t>
  </si>
  <si>
    <t>Оператор  комп'ютерного набору</t>
  </si>
  <si>
    <t>Машиніст  із прання  та ремонту спецодягу</t>
  </si>
  <si>
    <t>Головна медична сестра</t>
  </si>
  <si>
    <t>20481</t>
  </si>
  <si>
    <t>25180</t>
  </si>
  <si>
    <t>20508</t>
  </si>
  <si>
    <t>Бухгалтер</t>
  </si>
  <si>
    <t>20656</t>
  </si>
  <si>
    <t>4211</t>
  </si>
  <si>
    <t>22921</t>
  </si>
  <si>
    <t>14042</t>
  </si>
  <si>
    <t>11806</t>
  </si>
  <si>
    <t>19260</t>
  </si>
  <si>
    <t>13413</t>
  </si>
  <si>
    <t>Робітник з комплексного обслуговування й ремонту будинків</t>
  </si>
  <si>
    <t>7129</t>
  </si>
  <si>
    <t>Електромонтер з  ремонту та обслуговування електроустаткування</t>
  </si>
  <si>
    <t>7241</t>
  </si>
  <si>
    <t>19861</t>
  </si>
  <si>
    <t>Психолог</t>
  </si>
  <si>
    <t>ГЕНЕРАЛЬНИЙ ДИРЕКТОР КНП "ТРОСТЯНЕЦЬКА МІСЬКА ЛІКАРНЯ" ТМР</t>
  </si>
  <si>
    <t>Фахівець з публічних закупівель</t>
  </si>
  <si>
    <t>2419.2</t>
  </si>
  <si>
    <t>2445.2</t>
  </si>
  <si>
    <t>24459</t>
  </si>
  <si>
    <t>7212</t>
  </si>
  <si>
    <t>19756</t>
  </si>
  <si>
    <t>7133</t>
  </si>
  <si>
    <t>7122</t>
  </si>
  <si>
    <t>Слюсар з контрольно-вімірювальних приладів та автом атики (електромеханіка)</t>
  </si>
  <si>
    <t>18494</t>
  </si>
  <si>
    <t>7233</t>
  </si>
  <si>
    <t>18559</t>
  </si>
  <si>
    <t>13910</t>
  </si>
  <si>
    <t>Оператор котельні</t>
  </si>
  <si>
    <t>8162</t>
  </si>
  <si>
    <t>15643</t>
  </si>
  <si>
    <t>18554</t>
  </si>
  <si>
    <t xml:space="preserve">Молодша медична сестра </t>
  </si>
  <si>
    <t>Оператор комп"ютерного набору</t>
  </si>
  <si>
    <t>Лікар-стоматолог -ортодонт</t>
  </si>
  <si>
    <t>Лікар- невропатолог</t>
  </si>
  <si>
    <t>Сестра медична  операційна</t>
  </si>
  <si>
    <t>Лікар-анестезіолог</t>
  </si>
  <si>
    <t>07</t>
  </si>
  <si>
    <t>08</t>
  </si>
  <si>
    <t>20371</t>
  </si>
  <si>
    <t xml:space="preserve"> Сестра медична стаціонару</t>
  </si>
  <si>
    <t>24722</t>
  </si>
  <si>
    <t>24716</t>
  </si>
  <si>
    <t>20356</t>
  </si>
  <si>
    <t>20392</t>
  </si>
  <si>
    <t>Сестра медична  стаціонару</t>
  </si>
  <si>
    <t>2225.2</t>
  </si>
  <si>
    <t xml:space="preserve">Лікар акушер-гінеколог </t>
  </si>
  <si>
    <t>20314</t>
  </si>
  <si>
    <t>20086</t>
  </si>
  <si>
    <t>Лікар-отопед-травматолог</t>
  </si>
  <si>
    <t>Лікар з функціональної діагностики</t>
  </si>
  <si>
    <t xml:space="preserve">Лікар-фтизіатр </t>
  </si>
  <si>
    <t>Сестра медична  поліклініки</t>
  </si>
  <si>
    <t>24528</t>
  </si>
  <si>
    <t>18397</t>
  </si>
  <si>
    <t>Гардеробник</t>
  </si>
  <si>
    <t>11633</t>
  </si>
  <si>
    <t>ЗАТВЕРДЖЕНО</t>
  </si>
  <si>
    <t>ШТАНИХ ОДИНИЦЬ З МІСЯЧНИМ</t>
  </si>
  <si>
    <t>ГОЛОВА ТРОСТЯНЕЦЬКОЇ  РДА</t>
  </si>
  <si>
    <t>ПОГОДЖЕНО</t>
  </si>
  <si>
    <t>_____________Н.М.ЗИКОВА</t>
  </si>
  <si>
    <t>ШТАТНИЙ РОЗКЛАД ТРОСТЯНЕЦЬКОЇ</t>
  </si>
  <si>
    <t>№</t>
  </si>
  <si>
    <t>Назва посад і структорного підрозділу</t>
  </si>
  <si>
    <t>АПАРАТ УПРАВЛІННЯ</t>
  </si>
  <si>
    <t>Молодша медична сестра з догляду за хворими</t>
  </si>
  <si>
    <t>Молодша медична сестра з догляду за хворими загальної хірургії</t>
  </si>
  <si>
    <t>Молодша медична сестра з догляду за хворими  гнійної хірургії</t>
  </si>
  <si>
    <t>Молодша медична сестра гнійної перев'язувальної</t>
  </si>
  <si>
    <t>Молодша медична сестра  з догляду за хворими</t>
  </si>
  <si>
    <t>Молодша медична сестра з догляду за хворими доросла</t>
  </si>
  <si>
    <t>к-ть штатних одиниць</t>
  </si>
  <si>
    <t>Посадовий оклад</t>
  </si>
  <si>
    <t>Надбавки</t>
  </si>
  <si>
    <t>Доплати</t>
  </si>
  <si>
    <t>Місячний фонд з/п</t>
  </si>
  <si>
    <t>1.УПРАВЛІННЯ</t>
  </si>
  <si>
    <t>1.</t>
  </si>
  <si>
    <t>Головний лікар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</si>
  <si>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</si>
  <si>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</si>
  <si>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</si>
  <si>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</si>
  <si>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</si>
  <si>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</si>
  <si>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</si>
  <si>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</si>
  <si>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</si>
  <si>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</si>
  <si>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</si>
  <si>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Економіст пров.спец.</t>
  </si>
  <si>
    <t>13.</t>
  </si>
  <si>
    <t>Економіст з праці</t>
  </si>
  <si>
    <t>14.</t>
  </si>
  <si>
    <t>15.</t>
  </si>
  <si>
    <t>Друкарка</t>
  </si>
  <si>
    <t>16.</t>
  </si>
  <si>
    <t>Бібліотекар</t>
  </si>
  <si>
    <t>17.</t>
  </si>
  <si>
    <t>Секретар-друкарка</t>
  </si>
  <si>
    <t>ВСЬОГО</t>
  </si>
  <si>
    <t>Лікарі</t>
  </si>
  <si>
    <t>Середній м/персонал</t>
  </si>
  <si>
    <t>Інші</t>
  </si>
  <si>
    <t>2.ІНФОРМАЦІЙНО-АНАЛІТИЧНИЙ ВІДДІЛ</t>
  </si>
  <si>
    <t>Фельдшер</t>
  </si>
  <si>
    <t>Оператор ЕОМ</t>
  </si>
  <si>
    <t>Середній мед.персонал</t>
  </si>
  <si>
    <t>3. ХАРЧОБЛОК</t>
  </si>
  <si>
    <t>Медсестра з діет.харч.</t>
  </si>
  <si>
    <t>Кухар</t>
  </si>
  <si>
    <t>Кухонний робітник</t>
  </si>
  <si>
    <t>Середній медперсонал</t>
  </si>
  <si>
    <t>4.МОЛОЧНА  КУХНЯ</t>
  </si>
  <si>
    <t xml:space="preserve">   </t>
  </si>
  <si>
    <t>5.ФІЗІОТЕРАПЕВТИЧНЕ ВІДДІЛЕННЯ</t>
  </si>
  <si>
    <t>Лікар фізіотерапевт</t>
  </si>
  <si>
    <t>Молодший медперсонал</t>
  </si>
  <si>
    <t>6. РЕНТГЕН КАБІНЕТ</t>
  </si>
  <si>
    <t>Лікар рентгенолог</t>
  </si>
  <si>
    <t>Лаборант</t>
  </si>
  <si>
    <t>Лаборант бактеріолог</t>
  </si>
  <si>
    <t>Лікар-стоматолог дитячий</t>
  </si>
  <si>
    <t>Лікар-стоматолог ортодонт</t>
  </si>
  <si>
    <t>Технік-ортодонт</t>
  </si>
  <si>
    <t>ВСОГО</t>
  </si>
  <si>
    <t>Лікар-паталогоанатом</t>
  </si>
  <si>
    <t>Молодший м/персонал</t>
  </si>
  <si>
    <t>Лікар-терапевт</t>
  </si>
  <si>
    <t>Молодший мед персонал</t>
  </si>
  <si>
    <t>18.</t>
  </si>
  <si>
    <t>19.</t>
  </si>
  <si>
    <t>20.</t>
  </si>
  <si>
    <t>21.</t>
  </si>
  <si>
    <t>22.</t>
  </si>
  <si>
    <t>23.</t>
  </si>
  <si>
    <t>24.</t>
  </si>
  <si>
    <t>25.</t>
  </si>
  <si>
    <t>Молодший м/ персонал</t>
  </si>
  <si>
    <t>Лікар-педіатр</t>
  </si>
  <si>
    <t>Лікар-інфекціоніст</t>
  </si>
  <si>
    <t>Лікар-інфекціоніст-педіатр</t>
  </si>
  <si>
    <t xml:space="preserve">з них: 20пологових і 15 гінекологічних </t>
  </si>
  <si>
    <t>Лікар акушер-гінеколог</t>
  </si>
  <si>
    <t>Лікар-неонатолог</t>
  </si>
  <si>
    <t xml:space="preserve">6. </t>
  </si>
  <si>
    <t>Акушерка палатна</t>
  </si>
  <si>
    <t>Лікар-невропатолог</t>
  </si>
  <si>
    <t>Лікар ортопед-травматолог</t>
  </si>
  <si>
    <t>Сестра медична  стаціонару вищої кваліфікаційної категорії</t>
  </si>
  <si>
    <t>Лікар-інфекціоніст вищої кваліфікаційної категорії</t>
  </si>
  <si>
    <t>Лікар-педіатр дільничний</t>
  </si>
  <si>
    <t>Лікар-педіатр ЧАЕС</t>
  </si>
  <si>
    <t>Лікар-хірург дитячий</t>
  </si>
  <si>
    <t>Логопед</t>
  </si>
  <si>
    <t>26.</t>
  </si>
  <si>
    <t>27.</t>
  </si>
  <si>
    <t>28.</t>
  </si>
  <si>
    <t>Лікар загальної практики</t>
  </si>
  <si>
    <t>Лікар-терапевт ЧАЕС</t>
  </si>
  <si>
    <t>Лікар КІЗ</t>
  </si>
  <si>
    <t>Лікар-хірург</t>
  </si>
  <si>
    <t>Лікар-травматолог</t>
  </si>
  <si>
    <t>Лікар-офтальмолог</t>
  </si>
  <si>
    <t>Лікар-отоларінголог</t>
  </si>
  <si>
    <t>Лікар-терапевт ІВВ</t>
  </si>
  <si>
    <t>Лікар-кардіолог</t>
  </si>
  <si>
    <t>Лікар-психіатр</t>
  </si>
  <si>
    <t>Лікар-ендокрінолог</t>
  </si>
  <si>
    <t>Лікар-фтизіатр</t>
  </si>
  <si>
    <t>Лікар ФД</t>
  </si>
  <si>
    <t>Лікар-онколог</t>
  </si>
  <si>
    <t>Лікар-уролог</t>
  </si>
  <si>
    <t>Лікар- дерматовенеролог</t>
  </si>
  <si>
    <t>Лікар-нарколог</t>
  </si>
  <si>
    <t>Лікар-ендоскопіст</t>
  </si>
  <si>
    <t>29.</t>
  </si>
  <si>
    <t>30.</t>
  </si>
  <si>
    <t>32.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</si>
  <si>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</si>
  <si>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</si>
  <si>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</si>
  <si>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</si>
  <si>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</si>
  <si>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</si>
  <si>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</si>
  <si>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</si>
  <si>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</si>
  <si>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</si>
  <si>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</si>
  <si>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</si>
  <si>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</si>
  <si>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</si>
  <si>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</si>
  <si>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</si>
  <si>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</si>
  <si>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</si>
  <si>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</si>
  <si>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</si>
  <si>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</si>
  <si>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</si>
  <si>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</si>
  <si>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</si>
  <si>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</si>
  <si>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</si>
  <si>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</si>
  <si>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</si>
  <si>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</si>
  <si>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Професійна назва роботи</t>
  </si>
  <si>
    <t>02</t>
  </si>
  <si>
    <t>03</t>
  </si>
  <si>
    <t>04</t>
  </si>
  <si>
    <t>05</t>
  </si>
  <si>
    <t>09</t>
  </si>
  <si>
    <t>2441.2</t>
  </si>
  <si>
    <t xml:space="preserve">Економіст з праці </t>
  </si>
  <si>
    <t>2412.2</t>
  </si>
  <si>
    <t>2149.2</t>
  </si>
  <si>
    <t>Начальник(завідувач )структурного підрозділу медичного закладу</t>
  </si>
  <si>
    <t>2132.2</t>
  </si>
  <si>
    <t>22481</t>
  </si>
  <si>
    <t>24872</t>
  </si>
  <si>
    <t>Молодша медична сестра (санітарка, санітарка-прибиральниця,санітарка-буфетниця та ін.)</t>
  </si>
  <si>
    <t xml:space="preserve">Лікар-рентгенолог </t>
  </si>
  <si>
    <t xml:space="preserve">Рентгенолаборант </t>
  </si>
  <si>
    <t>24713</t>
  </si>
  <si>
    <t>Лікар-лаборант</t>
  </si>
  <si>
    <t xml:space="preserve">Лаборант </t>
  </si>
  <si>
    <t>Технік зубний</t>
  </si>
  <si>
    <t>Сестра медична стаціонару</t>
  </si>
  <si>
    <t>14467</t>
  </si>
  <si>
    <t>61.</t>
  </si>
  <si>
    <t>62.</t>
  </si>
  <si>
    <t>63.</t>
  </si>
  <si>
    <t>64.</t>
  </si>
  <si>
    <t>65.</t>
  </si>
  <si>
    <t>Гардеробниця</t>
  </si>
  <si>
    <t>Акушерка</t>
  </si>
  <si>
    <t>Санітарка</t>
  </si>
  <si>
    <t xml:space="preserve">1.  </t>
  </si>
  <si>
    <t xml:space="preserve">Старший фельдшер </t>
  </si>
  <si>
    <t>Фельдшер виіздний</t>
  </si>
  <si>
    <t>Фельдшер-диспетчер</t>
  </si>
  <si>
    <t>Середній м/п</t>
  </si>
  <si>
    <t>Молодший м/п</t>
  </si>
  <si>
    <t>Головний бухгалтер</t>
  </si>
  <si>
    <t>Заст.головного бухгалтера</t>
  </si>
  <si>
    <t>Водій автомобіля УАЗ</t>
  </si>
  <si>
    <t>Водій автомоб."Москвич"</t>
  </si>
  <si>
    <t>Водій автомоб."Нива"</t>
  </si>
  <si>
    <t>Водій автомоб."Тойота"</t>
  </si>
  <si>
    <t>Водій грузового автомоб.</t>
  </si>
  <si>
    <t>Ліфтери</t>
  </si>
  <si>
    <t>Технік</t>
  </si>
  <si>
    <t>Вартівник</t>
  </si>
  <si>
    <t>ГОЛОВНИЙ ЛІКАР ЦРЛ</t>
  </si>
  <si>
    <t>ГОЛОВНИЙ БУХГАЛТЕР</t>
  </si>
  <si>
    <t>ШТАТ В КІЛЬКОСТІ _____________</t>
  </si>
  <si>
    <t>_______________________________</t>
  </si>
  <si>
    <t>ЗАВ. РАЙФІНВІДДІЛОМ</t>
  </si>
  <si>
    <t>(загальної хірургії 24 ліжка, гонйної-16 ліжок)</t>
  </si>
  <si>
    <t>А.А. Плахтиря</t>
  </si>
  <si>
    <t>Економіст з фінансової роботи</t>
  </si>
  <si>
    <t>Лікар статистик</t>
  </si>
  <si>
    <t>Дієтлікар</t>
  </si>
  <si>
    <t>9.СТЕРЕЛІЗАЦІЙНА</t>
  </si>
  <si>
    <t>Спеціаліст з обліку основних засобів</t>
  </si>
  <si>
    <t>Спеціаліст з обліку медикаментів</t>
  </si>
  <si>
    <t>Спеціаліст з обліку господарських матеріалів</t>
  </si>
  <si>
    <t xml:space="preserve">Слюсар з контрольно-вімірювальних приладів та автоматики </t>
  </si>
  <si>
    <r>
      <t xml:space="preserve">Рентгенолаборант </t>
    </r>
    <r>
      <rPr>
        <b/>
        <sz val="11"/>
        <rFont val="Times New Roman Cyr"/>
        <family val="1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</si>
  <si>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</si>
  <si>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Генеральний директор</t>
  </si>
  <si>
    <t>Заступник генерального директора</t>
  </si>
  <si>
    <t>Медичний директор</t>
  </si>
  <si>
    <t>Прибиральник територій</t>
  </si>
  <si>
    <t>9162</t>
  </si>
  <si>
    <t>19262</t>
  </si>
  <si>
    <t>Сестра медична-анестезіст</t>
  </si>
  <si>
    <t>Лікар-стоматолог вищої кваліфікаційної категорії</t>
  </si>
  <si>
    <t>Лікар-стоматолог І кваліфікаційної категорії</t>
  </si>
  <si>
    <r>
      <rPr>
        <sz val="11"/>
        <rFont val="Times New Roman Cyr"/>
        <charset val="204"/>
      </rPr>
      <t>Сестра медична  стаціонару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charset val="204"/>
      </rPr>
      <t>кваліфікаційної категорії старша</t>
    </r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</si>
  <si>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</si>
  <si>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Водій автотранпортних засобів </t>
  </si>
  <si>
    <t>2670</t>
  </si>
  <si>
    <t>Спеціаліст з розрахунків з працівниками</t>
  </si>
  <si>
    <t xml:space="preserve">Спеціаліст з фінансового обліку </t>
  </si>
  <si>
    <t>Касир</t>
  </si>
  <si>
    <t>Інструктор ЛФК</t>
  </si>
  <si>
    <t>Лікар-бактеріолог</t>
  </si>
  <si>
    <t>Лаборант ургентний</t>
  </si>
  <si>
    <t>Старша  акушерка</t>
  </si>
  <si>
    <t>Спеціаліст з обліку та калькулювання продуктів харчування</t>
  </si>
  <si>
    <t>ФОНДОМ ЗАРОБІТНОЇ ПЛАТИ ____</t>
  </si>
  <si>
    <t>10.ПРИЙМАЛЬНЕ ВІДДІЛЕННЯ</t>
  </si>
  <si>
    <t>11.ПАТАЛОГОАНАТОМІЧНЕ ВІДДІЛЕННЯ</t>
  </si>
  <si>
    <t>13. НЕВРОЛОГІЧНЕ ВІДДІЛЕННЯ  на 20 ліжок</t>
  </si>
  <si>
    <t>14.ХІРУРГІЧНЕ  ВІДДІЛЕННЯ на 40 ліжок з операційною</t>
  </si>
  <si>
    <t>15. ПЕДІАТРИЧНЕ ВІДДІЛЕННЯ  на 20 ліжок</t>
  </si>
  <si>
    <t>16. ІНФЕКЦІЙНЕ БОКСОВАНЕ ВІДДІЛЕННЯ на 25 ліжок з них: 15-дорослих, 10-дитячих</t>
  </si>
  <si>
    <t>17. АКУШЕР-ГІНЕКОЛОГІЧНЕ ВІДДІЛЕННЯ НА 35 ЛІЖОК</t>
  </si>
  <si>
    <t>19. ТРАВМАТОЛОГІЧНЕ ВІДДІЛЕННЯ на 20 ліжок</t>
  </si>
  <si>
    <t>20. ПЕДІАТРИЧНЕ ВІДДІЛЕННЯ ПОЛІКЛІНІКИ</t>
  </si>
  <si>
    <t>66.</t>
  </si>
  <si>
    <t>67.</t>
  </si>
  <si>
    <t>21. ПОЛІКЛІНІКА</t>
  </si>
  <si>
    <t>22. ЖІНОЧА КОНСУЛЬТАЦІЯ</t>
  </si>
  <si>
    <t>23. ПУНКТ НЕВІДКЛАДНОЇ ДОПОМОГИ ВДОМА</t>
  </si>
  <si>
    <t>24.ВІДДІЛЕННЯ ШВИДКОЇ МЕДИЧНОЇ ДОПОМОГИ</t>
  </si>
  <si>
    <t>25.БУХГАЛТЕРІЯ</t>
  </si>
  <si>
    <t>26. ГОСПОДАРЧИЙ ВІДДІЛ</t>
  </si>
  <si>
    <t>А.А. ПЛАХТИРЯ</t>
  </si>
  <si>
    <t>А.Б. ШЕВЧЕНКО</t>
  </si>
  <si>
    <t>Н.М. ЯРЕМЕНКО</t>
  </si>
  <si>
    <t>ЗАС. ГОЛ. ЛІКАРЯ З ЕКОНОМІЧНИХ ПИТАНЬ</t>
  </si>
  <si>
    <t>Лікар ЛФК</t>
  </si>
  <si>
    <t>Лікар терапевт-інтерн</t>
  </si>
  <si>
    <t>Положено, але не введено</t>
  </si>
  <si>
    <t>Введено, але не положено</t>
  </si>
  <si>
    <t>Лікар-Фізіотерапевт</t>
  </si>
  <si>
    <t>Лікар ШМД</t>
  </si>
  <si>
    <t>Лікар хірург ургентний</t>
  </si>
  <si>
    <t>Лікар анастезіолог ургентний</t>
  </si>
  <si>
    <t>Лікар неонатолог</t>
  </si>
  <si>
    <t>Лікар педіатр ЧАЕС</t>
  </si>
  <si>
    <t>Лікар терапевт профоглядів</t>
  </si>
  <si>
    <t>Лікар терапевт ЧАЕС</t>
  </si>
  <si>
    <t>Лікар акушер-гініколог ургентний</t>
  </si>
  <si>
    <t>Лікар терапевт ІВВ</t>
  </si>
  <si>
    <t>Лікар терапевт ЛКК</t>
  </si>
  <si>
    <t>Лікар травматолог</t>
  </si>
  <si>
    <t>Лікар педіатр невідкладної допомоги</t>
  </si>
  <si>
    <t>Лікар приймального відділення</t>
  </si>
  <si>
    <t>01</t>
  </si>
  <si>
    <t>лаборант ургентинй</t>
  </si>
  <si>
    <t>м/с операційна ургентна</t>
  </si>
  <si>
    <t>м/с анастезіолога</t>
  </si>
  <si>
    <t>м/с отоларінголога дит.</t>
  </si>
  <si>
    <t>м/с офтальмолога дит.</t>
  </si>
  <si>
    <t>м/с індивідуального догляду хірургії</t>
  </si>
  <si>
    <t>м/с перв'язочної травматології</t>
  </si>
  <si>
    <t>мол м/с операційна ургентна</t>
  </si>
  <si>
    <t>інспектор ВК</t>
  </si>
  <si>
    <t>юрист</t>
  </si>
  <si>
    <t>друкарка</t>
  </si>
  <si>
    <t>секретар друкарка</t>
  </si>
  <si>
    <t>бібліотекар</t>
  </si>
  <si>
    <t>інженер- програміст</t>
  </si>
  <si>
    <t xml:space="preserve">Головний лікар </t>
  </si>
  <si>
    <t>Заст. головного лікаря</t>
  </si>
  <si>
    <t>з економічних питань</t>
  </si>
  <si>
    <t>А.Б. Шевченко</t>
  </si>
  <si>
    <t>мол. м/с молочної кухні</t>
  </si>
  <si>
    <t>Інженер</t>
  </si>
  <si>
    <t>Агент з постачання</t>
  </si>
  <si>
    <t>З В Е Д Е Н Н Я</t>
  </si>
  <si>
    <t xml:space="preserve">  </t>
  </si>
  <si>
    <t>Відділ</t>
  </si>
  <si>
    <t>Всього штатних одиниць</t>
  </si>
  <si>
    <t>В тому числі</t>
  </si>
  <si>
    <t>лікарі</t>
  </si>
  <si>
    <t>міс.фонд з/плати</t>
  </si>
  <si>
    <t>серед. Мед.персон.</t>
  </si>
  <si>
    <t>мол.мед.персон.</t>
  </si>
  <si>
    <t xml:space="preserve">інші </t>
  </si>
  <si>
    <t>Управління</t>
  </si>
  <si>
    <t>Інформаційно-анал.від.</t>
  </si>
  <si>
    <t>Харчоблок</t>
  </si>
  <si>
    <t>Молочна кухня</t>
  </si>
  <si>
    <t>Фізіотерапія</t>
  </si>
  <si>
    <t>Рентгенкаб.</t>
  </si>
  <si>
    <t>Лабораторія</t>
  </si>
  <si>
    <t>Стомат.відділення</t>
  </si>
  <si>
    <t>Стерізаційна</t>
  </si>
  <si>
    <t>Приймальне</t>
  </si>
  <si>
    <t>Паталогоанатом.</t>
  </si>
  <si>
    <t>Терапія</t>
  </si>
  <si>
    <t>Неврологія</t>
  </si>
  <si>
    <t>Хірургія</t>
  </si>
  <si>
    <t>Педіатричне від.</t>
  </si>
  <si>
    <t>Інфекційне від.</t>
  </si>
  <si>
    <t xml:space="preserve">     </t>
  </si>
  <si>
    <t>ідоміс</t>
  </si>
  <si>
    <t>2221.2</t>
  </si>
  <si>
    <t>Сестра медична поліклінніки</t>
  </si>
  <si>
    <t>Тростянецької  міської ради</t>
  </si>
  <si>
    <t>14.СТОМАТОЛОГІЧНЕ ВІДДІЛЕННЯ</t>
  </si>
  <si>
    <t>Міський голова</t>
  </si>
  <si>
    <t>Інженер з метрології</t>
  </si>
  <si>
    <t xml:space="preserve">Інженер з охорони праці </t>
  </si>
  <si>
    <t xml:space="preserve">Сестра медична </t>
  </si>
  <si>
    <t xml:space="preserve">Акушерка </t>
  </si>
  <si>
    <t>Сестра медична з функціональної діагностики</t>
  </si>
  <si>
    <t>8322</t>
  </si>
  <si>
    <t>17544</t>
  </si>
  <si>
    <t>8333</t>
  </si>
  <si>
    <t>8264</t>
  </si>
  <si>
    <t>8163</t>
  </si>
  <si>
    <t>Каштелян</t>
  </si>
  <si>
    <t>Лікар-педіатр-неонатолог</t>
  </si>
  <si>
    <t>Оператор  комп"ютерного набору</t>
  </si>
  <si>
    <t xml:space="preserve">                                                   </t>
  </si>
  <si>
    <r>
      <t>Лікар-інфекціоніст</t>
    </r>
    <r>
      <rPr>
        <b/>
        <sz val="11"/>
        <rFont val="Times New Roman Cyr"/>
        <charset val="204"/>
      </rPr>
      <t xml:space="preserve"> вищої категорії</t>
    </r>
  </si>
  <si>
    <t>22212</t>
  </si>
  <si>
    <t>Лікар-терапевт другої кваліфікааційної категорії</t>
  </si>
  <si>
    <t>5265</t>
  </si>
  <si>
    <t>Завідувач терапевтичним відділенням - лікар-терапевт 1  кваліфікаційної  категорії</t>
  </si>
  <si>
    <t>Сестра медична стаціонару вищої кваліфікаційної категорії</t>
  </si>
  <si>
    <t>Сестра медична стаціонару І кваліфікаційної  категорії</t>
  </si>
  <si>
    <t>Сестра медична стаціонару вищої кваліфікаційної категорії процедурного кабінету</t>
  </si>
  <si>
    <t>Сестра медична стаціонару І кваліфікаційної категорії процедурного кабінету</t>
  </si>
  <si>
    <t>Секретар керівника</t>
  </si>
  <si>
    <t>Сторож</t>
  </si>
  <si>
    <t>18883</t>
  </si>
  <si>
    <t>Найменування</t>
  </si>
  <si>
    <t>шт.од</t>
  </si>
  <si>
    <t>фіз од</t>
  </si>
  <si>
    <t>фонд місячної з/плати з нарахуванням, тис.грн</t>
  </si>
  <si>
    <t>ВІДДІЛЕННЯ НЕВІДКЛАДНОЇ ДОПОМОГИ</t>
  </si>
  <si>
    <t xml:space="preserve">Лікар-інфекціоніст </t>
  </si>
  <si>
    <r>
      <t xml:space="preserve">Лікар-хірург </t>
    </r>
    <r>
      <rPr>
        <sz val="11"/>
        <rFont val="Times New Roman Cyr"/>
        <family val="1"/>
        <charset val="204"/>
      </rPr>
      <t>ургентний</t>
    </r>
  </si>
  <si>
    <r>
      <rPr>
        <sz val="11"/>
        <rFont val="Times New Roman Cyr"/>
        <charset val="1"/>
      </rPr>
      <t>Цитоморфолог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</si>
  <si>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Цитоморфолог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</si>
  <si>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Цитоморфолог</t>
  </si>
  <si>
    <r>
      <t xml:space="preserve">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</si>
  <si>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Лікар фізисної та реабілітаційної медицини</t>
  </si>
  <si>
    <t>Лікар фізичної та реабілітаційної медицини</t>
  </si>
  <si>
    <t>Лікар-психолог</t>
  </si>
  <si>
    <t>Фізичний терапевт</t>
  </si>
  <si>
    <t>Асистент фізичного терапевта</t>
  </si>
  <si>
    <t>Асистент ерготерапевта</t>
  </si>
  <si>
    <t>20505</t>
  </si>
  <si>
    <t>3226</t>
  </si>
  <si>
    <t xml:space="preserve">Логопед (терапевт мови та мовлення) </t>
  </si>
  <si>
    <t>Сестра медична поліклініки лікаря-кардіолога</t>
  </si>
  <si>
    <t>Завідувач клініко-діагностичної лабораторії з бактеріологічним відділом- цитоморфолог І кваліфікаційної категорії</t>
  </si>
  <si>
    <t>7732</t>
  </si>
  <si>
    <t>6294</t>
  </si>
  <si>
    <t>7253</t>
  </si>
  <si>
    <t>5527</t>
  </si>
  <si>
    <t>5240</t>
  </si>
  <si>
    <t>5815</t>
  </si>
  <si>
    <t>4058</t>
  </si>
  <si>
    <t>4920</t>
  </si>
  <si>
    <t>6773</t>
  </si>
  <si>
    <t>4633</t>
  </si>
  <si>
    <t>4345</t>
  </si>
  <si>
    <t>3195</t>
  </si>
  <si>
    <t>Завідувач реабілітаційним відідленням - лікар фізичної та реабілітаційної медицини</t>
  </si>
  <si>
    <r>
      <t>Фельдшер-лаборант</t>
    </r>
    <r>
      <rPr>
        <b/>
        <sz val="11"/>
        <rFont val="Times New Roman Cyr"/>
        <charset val="204"/>
      </rPr>
      <t xml:space="preserve"> ІІ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</si>
  <si>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Рентгенолаборант </t>
    </r>
    <r>
      <rPr>
        <sz val="11"/>
        <rFont val="Times New Roman Cyr"/>
        <family val="1"/>
        <charset val="204"/>
      </rPr>
      <t>флюорографічного кабінету</t>
    </r>
  </si>
  <si>
    <t>Лікар-анестезіолог кваліфікаційної категорії</t>
  </si>
  <si>
    <r>
      <t>Сестра медична стаціонару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</t>
    </r>
    <r>
      <rPr>
        <b/>
        <sz val="11"/>
        <rFont val="Times New Roman Cyr"/>
        <charset val="204"/>
      </rPr>
      <t>старш</t>
    </r>
    <r>
      <rPr>
        <sz val="11"/>
        <rFont val="Times New Roman Cyr"/>
        <family val="1"/>
        <charset val="204"/>
      </rPr>
      <t>а</t>
    </r>
  </si>
  <si>
    <t>Сестра медична стаціонару вища кваліфікаційної категорії</t>
  </si>
  <si>
    <r>
      <t>Лікар-терапевт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</si>
  <si>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</si>
  <si>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</t>
    </r>
  </si>
  <si>
    <t xml:space="preserve">Завдувач педіатричним відділенням -лікар-педіатр </t>
  </si>
  <si>
    <r>
      <t>Лікар-інфекціоніст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дитячий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</si>
  <si>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доросла</t>
    </r>
  </si>
  <si>
    <t>Лікар-ортопед-травматолог ІІ кваліфікаційної категорії</t>
  </si>
  <si>
    <t>Лікар-отоларинголог  ІІ кваліфікаційної категорії</t>
  </si>
  <si>
    <r>
      <t>Лікар з ультразвукової діагностики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</si>
  <si>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Лікар-стоматолог дитячий ІІ кваліфікаційної категорії</t>
  </si>
  <si>
    <r>
      <t xml:space="preserve">Сестра медична поліклініки вищої кваліфікаційної категорії </t>
    </r>
    <r>
      <rPr>
        <b/>
        <sz val="11"/>
        <rFont val="Times New Roman Cyr"/>
        <charset val="204"/>
      </rPr>
      <t>старша</t>
    </r>
  </si>
  <si>
    <t>552,7</t>
  </si>
  <si>
    <t>Сестра медична поліклініки  процедурного кабінету</t>
  </si>
  <si>
    <t>Сестра медична  поліклініки вищої кваліфікаційної категорії лікаря-невропатолога</t>
  </si>
  <si>
    <t>Сестра медична поліклініки І кваліфікаційної категорії лікаря- нарколога</t>
  </si>
  <si>
    <t>786</t>
  </si>
  <si>
    <t xml:space="preserve">Сестра медична ІІ кваліфікаційної категорії з функціональної діагностики </t>
  </si>
  <si>
    <t>Сестра медична поліклініки  вищої кваліфікаційної категорії лікаря- ендокринолога</t>
  </si>
  <si>
    <t>Сестра медична поліклініки І кваліфікаційної категорії лікаря-ендоскопіста</t>
  </si>
  <si>
    <t>Сестра медична поліклініки вищої кваліфікаційної категорії лікаря-терапевта по обслуговуваню районного військового комісаріату</t>
  </si>
  <si>
    <r>
      <t>Сестра медична поліклініки</t>
    </r>
    <r>
      <rPr>
        <sz val="11"/>
        <rFont val="Times New Roman Cyr"/>
        <family val="1"/>
        <charset val="204"/>
      </rPr>
      <t xml:space="preserve"> лікаря-терапевта лікарсько-консультативної комісії</t>
    </r>
  </si>
  <si>
    <t>Сестра медична поліклінніки вищої кваліфікаційної категорії</t>
  </si>
  <si>
    <r>
      <t>Акушерка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оглядового кабінету</t>
    </r>
  </si>
  <si>
    <t>Сестра медична  операційна ІІ кваліфікаційної категорії</t>
  </si>
  <si>
    <t>Сестра медична операційна вища кваліфікаційної категорії ургентна</t>
  </si>
  <si>
    <t>Сестра медична операційна І кваліфікаційної категорії ургентна</t>
  </si>
  <si>
    <t xml:space="preserve">Сестра медична І кваліфікаційної категорії старша </t>
  </si>
  <si>
    <t>Сестра медична І кваліфікаційної категорії</t>
  </si>
  <si>
    <t xml:space="preserve">Сестра медична з дієтичного харчування </t>
  </si>
  <si>
    <t>Сестра медична стаціонару вищої кваліфікаційної категарії загальної хірургії</t>
  </si>
  <si>
    <t>Лікар-онколог вищої кваліфікаційної категорії</t>
  </si>
  <si>
    <t xml:space="preserve">Лікар-нарколог </t>
  </si>
  <si>
    <t xml:space="preserve">Завідувач інформаційно-аналітичним відділом - лікар-статистик ІІ кваліфікаційної категорії </t>
  </si>
  <si>
    <t>9.ТЕРАПЕВТИЧНЕ ВІДДІЛЕННЯ  (з неврологічними та педіатричними ліжками)</t>
  </si>
  <si>
    <r>
      <t>11. ІНФЕКЦІЙНЕ БОКСОВАНЕ ВІДДІЛЕННЯ (</t>
    </r>
    <r>
      <rPr>
        <b/>
        <sz val="12"/>
        <rFont val="Times New Roman Cyr"/>
        <charset val="204"/>
      </rPr>
      <t>12-дорослих, 10-дитячих)</t>
    </r>
  </si>
  <si>
    <t>12.  КОНСУЛЬТАТИВНО-ДІАГНОСТИЧНА ПОЛІКЛІНІКА</t>
  </si>
  <si>
    <t>13.РЕАБІЛІТАЦІЙНЕ ВІДДІЛЕННЯ</t>
  </si>
  <si>
    <r>
      <t xml:space="preserve">Лікар-хірург </t>
    </r>
    <r>
      <rPr>
        <b/>
        <sz val="11"/>
        <rFont val="Times New Roman Cyr"/>
        <charset val="204"/>
      </rPr>
      <t>вища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</si>
  <si>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t>Лікар з функціональної діагностики ІІ кваліфікаційної категорії</t>
  </si>
  <si>
    <r>
      <t>Лікар-стоматолог -ортодонт</t>
    </r>
    <r>
      <rPr>
        <b/>
        <sz val="11"/>
        <rFont val="Times New Roman Cyr"/>
        <charset val="204"/>
      </rPr>
      <t xml:space="preserve"> вища к</t>
    </r>
    <r>
      <rPr>
        <sz val="11"/>
        <rFont val="Times New Roman Cyr"/>
        <family val="1"/>
        <charset val="204"/>
      </rPr>
      <t>валіфікаційної категорії</t>
    </r>
  </si>
  <si>
    <t>Сестра медична поліклініки вишої кваліфікаційної категорії лікаря-дерматовенеролога</t>
  </si>
  <si>
    <t xml:space="preserve">Електромонтер з  ремонту та обслуговування електроустаткування </t>
  </si>
  <si>
    <t xml:space="preserve">Завідувач консультативно-діагностичною полікліклінікою  - лікар-терапевт  І кваліфікаційної категорії </t>
  </si>
  <si>
    <t>Лілія ГОНТАР</t>
  </si>
  <si>
    <t>12000</t>
  </si>
  <si>
    <t>11000</t>
  </si>
  <si>
    <r>
      <t xml:space="preserve">Рентгенолаборант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</si>
  <si>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перев'язувальної</t>
    </r>
  </si>
  <si>
    <t xml:space="preserve">Завідувач акушерсько-гшінекологічним відділенням - лікар-акушер-гінеколог </t>
  </si>
  <si>
    <t>Начальник (завідувач )структурного підрозділу медичного закладу</t>
  </si>
  <si>
    <t>Клінічний психолог</t>
  </si>
  <si>
    <t>Завідувач господарським відділенням</t>
  </si>
  <si>
    <t xml:space="preserve">Сестра медична старша </t>
  </si>
  <si>
    <t>14. ВІДДІЛ ІНФЕКЦІЙНОГО КОНТРОЛЮ</t>
  </si>
  <si>
    <t>15. ВІДДІЛЕННЯ ПАЛІАТИВНОЇ ДОПОМОГИ</t>
  </si>
  <si>
    <t>16. ПАТАЛОГОАНАТОМІЧНЕ ВІДДІЛЕННЯ</t>
  </si>
  <si>
    <t>17. ІНФОРМАЦІЙНО-АНАЛІТИЧНИЙ ВІДДІЛ МЕДИЧНОЇ СТАТИСТИКИ ТА КОНТРОЛЮ ЯКІСТЮ МЕДИЧНОЇ ДОПОМОГИ</t>
  </si>
  <si>
    <t>18. СТЕРИЛІЗАЦІЙНА</t>
  </si>
  <si>
    <t>19.ХАРЧОБЛОК</t>
  </si>
  <si>
    <t>20. ГОСПОДАРСЬКЕ ВІДДІЛЕННЯ</t>
  </si>
  <si>
    <t>21 КАНАЛІЗАЦІЙНО-НАСОСНЕ  ГОСПОДАРСТВО</t>
  </si>
  <si>
    <t>22 КОТЕЛЬНЯ</t>
  </si>
  <si>
    <t xml:space="preserve">Фахівець з питань цивільного захисту </t>
  </si>
  <si>
    <t>Сестра медична  старша</t>
  </si>
  <si>
    <t>Зубний ттехнік</t>
  </si>
  <si>
    <t>20087</t>
  </si>
  <si>
    <t>20088</t>
  </si>
  <si>
    <t>________Альона  КАЛІНІЧЕНКО</t>
  </si>
  <si>
    <t>Бухгалтер   з обліку основних засобів</t>
  </si>
  <si>
    <t>Бухгалтер  з обліку медикаментів</t>
  </si>
  <si>
    <t>Бухгалтер  розрахунків з працівниками</t>
  </si>
  <si>
    <t>10000</t>
  </si>
  <si>
    <t>"ТРОСТЯНЕЦЬКА МІСЬКА ЛІКАРНЯ" ТРОСТЯНЕЦЬКОЇ МІСЬКОЇ РАДИ з 23 червня 2025 року</t>
  </si>
  <si>
    <t>"23" червня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</si>
</sst>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#,##0.00\ [$грн.-422]"/>
    <numFmt numFmtId="167" formatCode="0.0"/>
    <numFmt numFmtId="168" formatCode="0_ ;[Red]\-0\ "/>
  </numFmts>
  <fonts count="33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u/>
      <sz val="12"/>
      <name val="Times New Roman Cyr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u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6"/>
      <name val="Times New Roman Cyr"/>
      <charset val="204"/>
    </font>
    <font>
      <b/>
      <sz val="14"/>
      <name val="Times New Roman Cyr"/>
      <charset val="204"/>
    </font>
    <font>
      <b/>
      <sz val="11"/>
      <name val="Arial"/>
      <family val="2"/>
      <charset val="204"/>
    </font>
    <font>
      <i/>
      <sz val="11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charset val="1"/>
    </font>
    <font>
      <sz val="11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48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indent="3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 indent="3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 wrapText="1" indent="3"/>
    </xf>
    <xf numFmtId="16" fontId="2" fillId="0" borderId="0" xfId="0" applyNumberFormat="1" applyFont="1"/>
    <xf numFmtId="0" fontId="0" fillId="0" borderId="11" xfId="0" applyBorder="1" applyAlignment="1">
      <alignment horizontal="left" vertical="center" wrapText="1" indent="3"/>
    </xf>
    <xf numFmtId="0" fontId="8" fillId="0" borderId="0" xfId="0" applyFont="1"/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5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14" fillId="0" borderId="0" xfId="0" applyFo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45" xfId="0" applyFont="1" applyBorder="1" applyAlignment="1">
      <alignment wrapText="1"/>
    </xf>
    <xf numFmtId="0" fontId="2" fillId="0" borderId="45" xfId="0" applyFont="1" applyBorder="1"/>
    <xf numFmtId="2" fontId="2" fillId="0" borderId="45" xfId="0" applyNumberFormat="1" applyFont="1" applyBorder="1"/>
    <xf numFmtId="0" fontId="0" fillId="0" borderId="1" xfId="0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2" fontId="16" fillId="0" borderId="1" xfId="0" applyNumberFormat="1" applyFont="1" applyBorder="1"/>
    <xf numFmtId="2" fontId="17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4" fontId="17" fillId="0" borderId="1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40" xfId="0" applyFont="1" applyFill="1" applyBorder="1"/>
    <xf numFmtId="49" fontId="16" fillId="2" borderId="46" xfId="0" applyNumberFormat="1" applyFont="1" applyFill="1" applyBorder="1" applyAlignment="1">
      <alignment horizontal="center" wrapText="1"/>
    </xf>
    <xf numFmtId="0" fontId="16" fillId="2" borderId="46" xfId="0" applyFont="1" applyFill="1" applyBorder="1"/>
    <xf numFmtId="2" fontId="16" fillId="2" borderId="46" xfId="0" applyNumberFormat="1" applyFont="1" applyFill="1" applyBorder="1"/>
    <xf numFmtId="0" fontId="16" fillId="2" borderId="46" xfId="0" applyFont="1" applyFill="1" applyBorder="1" applyAlignment="1">
      <alignment horizontal="center" wrapText="1"/>
    </xf>
    <xf numFmtId="2" fontId="16" fillId="2" borderId="47" xfId="0" applyNumberFormat="1" applyFont="1" applyFill="1" applyBorder="1"/>
    <xf numFmtId="0" fontId="16" fillId="2" borderId="1" xfId="0" applyFont="1" applyFill="1" applyBorder="1" applyAlignment="1">
      <alignment horizontal="center" wrapText="1"/>
    </xf>
    <xf numFmtId="4" fontId="16" fillId="2" borderId="1" xfId="0" applyNumberFormat="1" applyFont="1" applyFill="1" applyBorder="1"/>
    <xf numFmtId="2" fontId="16" fillId="2" borderId="1" xfId="0" applyNumberFormat="1" applyFont="1" applyFill="1" applyBorder="1"/>
    <xf numFmtId="0" fontId="16" fillId="2" borderId="1" xfId="0" applyFont="1" applyFill="1" applyBorder="1"/>
    <xf numFmtId="2" fontId="16" fillId="2" borderId="48" xfId="0" applyNumberFormat="1" applyFont="1" applyFill="1" applyBorder="1"/>
    <xf numFmtId="0" fontId="16" fillId="2" borderId="41" xfId="0" applyFont="1" applyFill="1" applyBorder="1" applyAlignment="1">
      <alignment horizontal="center" wrapText="1"/>
    </xf>
    <xf numFmtId="0" fontId="16" fillId="2" borderId="41" xfId="0" applyFont="1" applyFill="1" applyBorder="1"/>
    <xf numFmtId="2" fontId="16" fillId="2" borderId="41" xfId="0" applyNumberFormat="1" applyFont="1" applyFill="1" applyBorder="1"/>
    <xf numFmtId="2" fontId="16" fillId="2" borderId="42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wrapText="1"/>
    </xf>
    <xf numFmtId="0" fontId="2" fillId="2" borderId="49" xfId="0" applyFont="1" applyFill="1" applyBorder="1"/>
    <xf numFmtId="0" fontId="2" fillId="2" borderId="39" xfId="0" applyFont="1" applyFill="1" applyBorder="1"/>
    <xf numFmtId="0" fontId="1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16" fillId="0" borderId="0" xfId="0" applyFont="1" applyProtection="1"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0" fontId="2" fillId="2" borderId="41" xfId="0" applyFont="1" applyFill="1" applyBorder="1" applyProtection="1">
      <protection locked="0"/>
    </xf>
    <xf numFmtId="0" fontId="16" fillId="0" borderId="0" xfId="0" applyFont="1" applyAlignment="1" applyProtection="1">
      <alignment wrapText="1"/>
      <protection locked="0"/>
    </xf>
    <xf numFmtId="2" fontId="16" fillId="0" borderId="0" xfId="0" applyNumberFormat="1" applyFont="1" applyProtection="1">
      <protection locked="0"/>
    </xf>
    <xf numFmtId="2" fontId="16" fillId="0" borderId="0" xfId="0" applyNumberFormat="1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/>
    <xf numFmtId="2" fontId="20" fillId="0" borderId="0" xfId="0" applyNumberFormat="1" applyFont="1"/>
    <xf numFmtId="2" fontId="20" fillId="0" borderId="50" xfId="0" applyNumberFormat="1" applyFont="1" applyBorder="1"/>
    <xf numFmtId="0" fontId="14" fillId="2" borderId="0" xfId="0" applyFont="1" applyFill="1" applyProtection="1">
      <protection locked="0"/>
    </xf>
    <xf numFmtId="2" fontId="14" fillId="0" borderId="50" xfId="0" applyNumberFormat="1" applyFont="1" applyBorder="1"/>
    <xf numFmtId="2" fontId="14" fillId="0" borderId="0" xfId="0" applyNumberFormat="1" applyFont="1"/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51" xfId="0" applyNumberFormat="1" applyFont="1" applyBorder="1"/>
    <xf numFmtId="2" fontId="3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5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/>
    <xf numFmtId="2" fontId="10" fillId="0" borderId="0" xfId="0" applyNumberFormat="1" applyFont="1"/>
    <xf numFmtId="2" fontId="10" fillId="0" borderId="51" xfId="0" applyNumberFormat="1" applyFont="1" applyBorder="1"/>
    <xf numFmtId="2" fontId="14" fillId="0" borderId="51" xfId="0" applyNumberFormat="1" applyFont="1" applyBorder="1"/>
    <xf numFmtId="0" fontId="2" fillId="2" borderId="0" xfId="0" applyFont="1" applyFill="1" applyProtection="1">
      <protection locked="0"/>
    </xf>
    <xf numFmtId="2" fontId="2" fillId="2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wrapText="1"/>
      <protection locked="0"/>
    </xf>
    <xf numFmtId="49" fontId="2" fillId="2" borderId="41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Protection="1">
      <protection locked="0"/>
    </xf>
    <xf numFmtId="0" fontId="2" fillId="2" borderId="0" xfId="0" applyFont="1" applyFill="1" applyAlignment="1">
      <alignment horizontal="center" wrapText="1"/>
    </xf>
    <xf numFmtId="0" fontId="2" fillId="2" borderId="53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45" xfId="0" applyFont="1" applyFill="1" applyBorder="1" applyAlignment="1" applyProtection="1">
      <alignment wrapText="1"/>
      <protection locked="0"/>
    </xf>
    <xf numFmtId="49" fontId="2" fillId="2" borderId="45" xfId="0" applyNumberFormat="1" applyFont="1" applyFill="1" applyBorder="1" applyAlignment="1" applyProtection="1">
      <alignment horizontal="center" wrapText="1"/>
      <protection locked="0"/>
    </xf>
    <xf numFmtId="0" fontId="2" fillId="2" borderId="45" xfId="0" applyFont="1" applyFill="1" applyBorder="1" applyProtection="1">
      <protection locked="0"/>
    </xf>
    <xf numFmtId="2" fontId="16" fillId="0" borderId="0" xfId="0" applyNumberFormat="1" applyFont="1" applyAlignment="1" applyProtection="1">
      <alignment horizontal="center"/>
      <protection locked="0"/>
    </xf>
    <xf numFmtId="0" fontId="14" fillId="3" borderId="0" xfId="0" applyFont="1" applyFill="1" applyProtection="1">
      <protection locked="0"/>
    </xf>
    <xf numFmtId="2" fontId="13" fillId="2" borderId="0" xfId="0" applyNumberFormat="1" applyFont="1" applyFill="1" applyAlignment="1" applyProtection="1">
      <alignment horizontal="center" vertical="top" wrapText="1"/>
      <protection locked="0"/>
    </xf>
    <xf numFmtId="0" fontId="13" fillId="2" borderId="0" xfId="0" applyFont="1" applyFill="1" applyAlignment="1" applyProtection="1">
      <alignment horizontal="center" wrapText="1"/>
      <protection locked="0"/>
    </xf>
    <xf numFmtId="2" fontId="21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Font="1" applyFill="1"/>
    <xf numFmtId="2" fontId="16" fillId="2" borderId="0" xfId="0" applyNumberFormat="1" applyFont="1" applyFill="1"/>
    <xf numFmtId="0" fontId="14" fillId="0" borderId="1" xfId="0" applyFont="1" applyBorder="1" applyProtection="1">
      <protection locked="0"/>
    </xf>
    <xf numFmtId="0" fontId="0" fillId="0" borderId="1" xfId="0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4" fontId="2" fillId="0" borderId="45" xfId="0" applyNumberFormat="1" applyFont="1" applyBorder="1"/>
    <xf numFmtId="0" fontId="6" fillId="0" borderId="1" xfId="0" applyFont="1" applyBorder="1"/>
    <xf numFmtId="2" fontId="2" fillId="0" borderId="1" xfId="1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8" fillId="0" borderId="1" xfId="0" applyFont="1" applyBorder="1"/>
    <xf numFmtId="0" fontId="16" fillId="0" borderId="1" xfId="0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 vertical="center" wrapText="1"/>
    </xf>
    <xf numFmtId="0" fontId="24" fillId="0" borderId="0" xfId="0" applyFont="1" applyProtection="1">
      <protection locked="0"/>
    </xf>
    <xf numFmtId="0" fontId="24" fillId="0" borderId="0" xfId="0" applyFont="1"/>
    <xf numFmtId="2" fontId="24" fillId="0" borderId="0" xfId="0" applyNumberFormat="1" applyFont="1"/>
    <xf numFmtId="2" fontId="24" fillId="0" borderId="50" xfId="0" applyNumberFormat="1" applyFont="1" applyBorder="1"/>
    <xf numFmtId="2" fontId="25" fillId="0" borderId="0" xfId="0" applyNumberFormat="1" applyFont="1"/>
    <xf numFmtId="2" fontId="25" fillId="0" borderId="51" xfId="0" applyNumberFormat="1" applyFont="1" applyBorder="1"/>
    <xf numFmtId="0" fontId="25" fillId="0" borderId="0" xfId="0" applyFont="1"/>
    <xf numFmtId="0" fontId="25" fillId="0" borderId="0" xfId="0" applyFont="1" applyProtection="1">
      <protection locked="0"/>
    </xf>
    <xf numFmtId="0" fontId="2" fillId="2" borderId="41" xfId="0" applyFont="1" applyFill="1" applyBorder="1" applyAlignment="1" applyProtection="1">
      <alignment horizontal="left" wrapText="1"/>
      <protection locked="0"/>
    </xf>
    <xf numFmtId="49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34" xfId="0" applyFont="1" applyFill="1" applyBorder="1" applyProtection="1">
      <protection locked="0"/>
    </xf>
    <xf numFmtId="49" fontId="2" fillId="2" borderId="54" xfId="0" applyNumberFormat="1" applyFont="1" applyFill="1" applyBorder="1" applyAlignment="1" applyProtection="1">
      <alignment horizontal="center" wrapText="1"/>
      <protection locked="0"/>
    </xf>
    <xf numFmtId="0" fontId="20" fillId="0" borderId="55" xfId="0" applyFont="1" applyBorder="1" applyProtection="1">
      <protection locked="0"/>
    </xf>
    <xf numFmtId="2" fontId="14" fillId="0" borderId="55" xfId="0" applyNumberFormat="1" applyFont="1" applyBorder="1"/>
    <xf numFmtId="2" fontId="13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wrapText="1"/>
      <protection locked="0"/>
    </xf>
    <xf numFmtId="2" fontId="21" fillId="2" borderId="0" xfId="0" applyNumberFormat="1" applyFont="1" applyFill="1" applyAlignment="1" applyProtection="1">
      <alignment horizontal="left" wrapText="1"/>
      <protection locked="0"/>
    </xf>
    <xf numFmtId="2" fontId="22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vertical="top" wrapText="1"/>
      <protection locked="0"/>
    </xf>
    <xf numFmtId="49" fontId="2" fillId="2" borderId="34" xfId="0" applyNumberFormat="1" applyFont="1" applyFill="1" applyBorder="1" applyAlignment="1" applyProtection="1">
      <alignment horizontal="center" wrapText="1"/>
      <protection locked="0"/>
    </xf>
    <xf numFmtId="49" fontId="2" fillId="2" borderId="56" xfId="0" applyNumberFormat="1" applyFont="1" applyFill="1" applyBorder="1" applyAlignment="1" applyProtection="1">
      <alignment horizontal="center" wrapText="1"/>
      <protection locked="0"/>
    </xf>
    <xf numFmtId="2" fontId="2" fillId="2" borderId="34" xfId="0" applyNumberFormat="1" applyFont="1" applyFill="1" applyBorder="1" applyProtection="1">
      <protection locked="0"/>
    </xf>
    <xf numFmtId="49" fontId="2" fillId="2" borderId="57" xfId="0" applyNumberFormat="1" applyFont="1" applyFill="1" applyBorder="1" applyAlignment="1" applyProtection="1">
      <alignment horizontal="center" wrapText="1"/>
      <protection locked="0"/>
    </xf>
    <xf numFmtId="49" fontId="2" fillId="2" borderId="58" xfId="0" applyNumberFormat="1" applyFont="1" applyFill="1" applyBorder="1" applyAlignment="1" applyProtection="1">
      <alignment horizontal="center" wrapText="1"/>
      <protection locked="0"/>
    </xf>
    <xf numFmtId="2" fontId="26" fillId="0" borderId="0" xfId="0" applyNumberFormat="1" applyFont="1"/>
    <xf numFmtId="2" fontId="26" fillId="0" borderId="51" xfId="0" applyNumberFormat="1" applyFont="1" applyBorder="1"/>
    <xf numFmtId="0" fontId="26" fillId="0" borderId="0" xfId="0" applyFont="1"/>
    <xf numFmtId="0" fontId="26" fillId="0" borderId="0" xfId="0" applyFont="1" applyProtection="1">
      <protection locked="0"/>
    </xf>
    <xf numFmtId="2" fontId="26" fillId="2" borderId="0" xfId="0" applyNumberFormat="1" applyFont="1" applyFill="1" applyAlignment="1">
      <alignment horizontal="center" vertical="center" wrapText="1"/>
    </xf>
    <xf numFmtId="2" fontId="26" fillId="4" borderId="0" xfId="0" applyNumberFormat="1" applyFont="1" applyFill="1" applyAlignment="1">
      <alignment horizontal="center" vertical="center" wrapText="1"/>
    </xf>
    <xf numFmtId="2" fontId="26" fillId="4" borderId="51" xfId="0" applyNumberFormat="1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2" fontId="26" fillId="0" borderId="50" xfId="0" applyNumberFormat="1" applyFont="1" applyBorder="1"/>
    <xf numFmtId="0" fontId="26" fillId="2" borderId="0" xfId="0" applyFont="1" applyFill="1" applyAlignment="1" applyProtection="1">
      <alignment horizontal="left" vertical="center" wrapText="1" indent="1"/>
      <protection locked="0"/>
    </xf>
    <xf numFmtId="0" fontId="26" fillId="2" borderId="0" xfId="0" applyFont="1" applyFill="1" applyAlignment="1">
      <alignment horizontal="center" vertical="center" wrapText="1"/>
    </xf>
    <xf numFmtId="2" fontId="26" fillId="2" borderId="5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wrapText="1"/>
      <protection locked="0"/>
    </xf>
    <xf numFmtId="2" fontId="2" fillId="2" borderId="0" xfId="0" applyNumberFormat="1" applyFont="1" applyFill="1" applyProtection="1">
      <protection locked="0"/>
    </xf>
    <xf numFmtId="2" fontId="27" fillId="2" borderId="0" xfId="0" applyNumberFormat="1" applyFont="1" applyFill="1" applyAlignment="1" applyProtection="1">
      <alignment horizontal="center"/>
      <protection locked="0"/>
    </xf>
    <xf numFmtId="49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0" xfId="0" applyNumberFormat="1" applyFont="1" applyFill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1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8" xfId="0" applyFont="1" applyFill="1" applyBorder="1" applyProtection="1">
      <protection locked="0"/>
    </xf>
    <xf numFmtId="0" fontId="3" fillId="2" borderId="60" xfId="0" applyFont="1" applyFill="1" applyBorder="1" applyAlignment="1">
      <alignment horizontal="center" vertical="top"/>
    </xf>
    <xf numFmtId="0" fontId="3" fillId="2" borderId="6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6" fillId="2" borderId="26" xfId="0" applyFont="1" applyFill="1" applyBorder="1"/>
    <xf numFmtId="0" fontId="16" fillId="2" borderId="61" xfId="0" applyFont="1" applyFill="1" applyBorder="1"/>
    <xf numFmtId="0" fontId="10" fillId="2" borderId="61" xfId="0" applyFont="1" applyFill="1" applyBorder="1" applyProtection="1">
      <protection locked="0"/>
    </xf>
    <xf numFmtId="2" fontId="3" fillId="2" borderId="26" xfId="0" applyNumberFormat="1" applyFont="1" applyFill="1" applyBorder="1"/>
    <xf numFmtId="0" fontId="3" fillId="2" borderId="61" xfId="0" applyFont="1" applyFill="1" applyBorder="1"/>
    <xf numFmtId="2" fontId="3" fillId="2" borderId="61" xfId="0" applyNumberFormat="1" applyFont="1" applyFill="1" applyBorder="1"/>
    <xf numFmtId="0" fontId="2" fillId="2" borderId="3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2" fillId="2" borderId="2" xfId="0" applyFont="1" applyFill="1" applyBorder="1" applyProtection="1">
      <protection locked="0"/>
    </xf>
    <xf numFmtId="2" fontId="2" fillId="2" borderId="2" xfId="0" applyNumberFormat="1" applyFont="1" applyFill="1" applyBorder="1"/>
    <xf numFmtId="0" fontId="2" fillId="2" borderId="2" xfId="0" applyFont="1" applyFill="1" applyBorder="1"/>
    <xf numFmtId="0" fontId="2" fillId="2" borderId="58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center" wrapText="1"/>
    </xf>
    <xf numFmtId="0" fontId="16" fillId="2" borderId="36" xfId="0" applyFont="1" applyFill="1" applyBorder="1"/>
    <xf numFmtId="0" fontId="16" fillId="2" borderId="62" xfId="0" applyFont="1" applyFill="1" applyBorder="1"/>
    <xf numFmtId="0" fontId="2" fillId="2" borderId="36" xfId="0" applyFont="1" applyFill="1" applyBorder="1" applyProtection="1">
      <protection locked="0"/>
    </xf>
    <xf numFmtId="2" fontId="2" fillId="2" borderId="36" xfId="0" applyNumberFormat="1" applyFont="1" applyFill="1" applyBorder="1"/>
    <xf numFmtId="0" fontId="2" fillId="2" borderId="36" xfId="0" applyFont="1" applyFill="1" applyBorder="1"/>
    <xf numFmtId="0" fontId="2" fillId="2" borderId="0" xfId="0" applyFont="1" applyFill="1" applyAlignment="1" applyProtection="1">
      <alignment horizontal="center" vertical="top"/>
      <protection locked="0"/>
    </xf>
    <xf numFmtId="2" fontId="13" fillId="2" borderId="0" xfId="0" applyNumberFormat="1" applyFont="1" applyFill="1" applyAlignment="1" applyProtection="1">
      <alignment horizontal="left" wrapText="1"/>
      <protection locked="0"/>
    </xf>
    <xf numFmtId="2" fontId="13" fillId="2" borderId="0" xfId="0" applyNumberFormat="1" applyFont="1" applyFill="1" applyAlignment="1" applyProtection="1">
      <alignment horizontal="center" wrapText="1"/>
      <protection locked="0"/>
    </xf>
    <xf numFmtId="0" fontId="3" fillId="2" borderId="61" xfId="0" applyFont="1" applyFill="1" applyBorder="1" applyAlignment="1">
      <alignment horizontal="center" wrapText="1"/>
    </xf>
    <xf numFmtId="49" fontId="3" fillId="2" borderId="61" xfId="0" applyNumberFormat="1" applyFont="1" applyFill="1" applyBorder="1" applyAlignment="1">
      <alignment horizontal="center" wrapText="1"/>
    </xf>
    <xf numFmtId="2" fontId="16" fillId="2" borderId="63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2" fontId="2" fillId="2" borderId="34" xfId="0" applyNumberFormat="1" applyFont="1" applyFill="1" applyBorder="1"/>
    <xf numFmtId="0" fontId="2" fillId="2" borderId="36" xfId="0" applyFont="1" applyFill="1" applyBorder="1" applyAlignment="1">
      <alignment horizontal="center" wrapText="1"/>
    </xf>
    <xf numFmtId="49" fontId="2" fillId="2" borderId="36" xfId="0" applyNumberFormat="1" applyFont="1" applyFill="1" applyBorder="1" applyAlignment="1">
      <alignment horizontal="center" wrapText="1"/>
    </xf>
    <xf numFmtId="2" fontId="2" fillId="2" borderId="59" xfId="0" applyNumberFormat="1" applyFont="1" applyFill="1" applyBorder="1"/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49" fontId="17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34" xfId="0" applyNumberFormat="1" applyFont="1" applyFill="1" applyBorder="1" applyProtection="1">
      <protection locked="0"/>
    </xf>
    <xf numFmtId="0" fontId="17" fillId="2" borderId="1" xfId="0" applyFont="1" applyFill="1" applyBorder="1" applyProtection="1">
      <protection locked="0"/>
    </xf>
    <xf numFmtId="2" fontId="17" fillId="2" borderId="0" xfId="0" applyNumberFormat="1" applyFont="1" applyFill="1"/>
    <xf numFmtId="49" fontId="17" fillId="2" borderId="31" xfId="0" applyNumberFormat="1" applyFont="1" applyFill="1" applyBorder="1" applyAlignment="1" applyProtection="1">
      <alignment horizontal="center" wrapText="1"/>
      <protection locked="0"/>
    </xf>
    <xf numFmtId="0" fontId="25" fillId="2" borderId="1" xfId="0" applyFont="1" applyFill="1" applyBorder="1" applyProtection="1">
      <protection locked="0"/>
    </xf>
    <xf numFmtId="2" fontId="16" fillId="2" borderId="61" xfId="0" applyNumberFormat="1" applyFont="1" applyFill="1" applyBorder="1"/>
    <xf numFmtId="167" fontId="16" fillId="2" borderId="61" xfId="0" applyNumberFormat="1" applyFont="1" applyFill="1" applyBorder="1"/>
    <xf numFmtId="2" fontId="16" fillId="2" borderId="2" xfId="0" applyNumberFormat="1" applyFont="1" applyFill="1" applyBorder="1"/>
    <xf numFmtId="167" fontId="16" fillId="2" borderId="2" xfId="0" applyNumberFormat="1" applyFont="1" applyFill="1" applyBorder="1"/>
    <xf numFmtId="2" fontId="16" fillId="2" borderId="36" xfId="0" applyNumberFormat="1" applyFont="1" applyFill="1" applyBorder="1"/>
    <xf numFmtId="0" fontId="2" fillId="2" borderId="52" xfId="0" applyFont="1" applyFill="1" applyBorder="1" applyAlignment="1" applyProtection="1">
      <alignment horizontal="center" wrapText="1"/>
      <protection locked="0"/>
    </xf>
    <xf numFmtId="0" fontId="2" fillId="2" borderId="36" xfId="0" applyFont="1" applyFill="1" applyBorder="1" applyAlignment="1">
      <alignment wrapText="1"/>
    </xf>
    <xf numFmtId="0" fontId="2" fillId="2" borderId="62" xfId="0" applyFont="1" applyFill="1" applyBorder="1" applyProtection="1">
      <protection locked="0"/>
    </xf>
    <xf numFmtId="0" fontId="2" fillId="2" borderId="26" xfId="0" applyFont="1" applyFill="1" applyBorder="1"/>
    <xf numFmtId="2" fontId="2" fillId="2" borderId="41" xfId="0" applyNumberFormat="1" applyFont="1" applyFill="1" applyBorder="1"/>
    <xf numFmtId="0" fontId="3" fillId="2" borderId="57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/>
    <xf numFmtId="2" fontId="2" fillId="2" borderId="64" xfId="0" applyNumberFormat="1" applyFont="1" applyFill="1" applyBorder="1" applyProtection="1">
      <protection locked="0"/>
    </xf>
    <xf numFmtId="49" fontId="3" fillId="2" borderId="26" xfId="0" applyNumberFormat="1" applyFont="1" applyFill="1" applyBorder="1" applyAlignment="1">
      <alignment horizontal="center" wrapText="1"/>
    </xf>
    <xf numFmtId="0" fontId="13" fillId="2" borderId="0" xfId="0" applyFont="1" applyFill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/>
    <xf numFmtId="2" fontId="3" fillId="2" borderId="63" xfId="0" applyNumberFormat="1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41" xfId="0" applyNumberFormat="1" applyFont="1" applyFill="1" applyBorder="1" applyProtection="1">
      <protection locked="0"/>
    </xf>
    <xf numFmtId="0" fontId="2" fillId="2" borderId="56" xfId="0" applyFont="1" applyFill="1" applyBorder="1" applyAlignment="1">
      <alignment horizontal="center" vertical="top"/>
    </xf>
    <xf numFmtId="0" fontId="2" fillId="2" borderId="65" xfId="0" applyFont="1" applyFill="1" applyBorder="1" applyAlignment="1">
      <alignment horizontal="center" wrapText="1"/>
    </xf>
    <xf numFmtId="0" fontId="16" fillId="2" borderId="65" xfId="0" applyFont="1" applyFill="1" applyBorder="1"/>
    <xf numFmtId="2" fontId="2" fillId="2" borderId="65" xfId="0" applyNumberFormat="1" applyFont="1" applyFill="1" applyBorder="1"/>
    <xf numFmtId="0" fontId="2" fillId="2" borderId="65" xfId="0" applyFont="1" applyFill="1" applyBorder="1"/>
    <xf numFmtId="0" fontId="10" fillId="2" borderId="26" xfId="0" applyFont="1" applyFill="1" applyBorder="1" applyProtection="1">
      <protection locked="0"/>
    </xf>
    <xf numFmtId="2" fontId="22" fillId="2" borderId="0" xfId="0" applyNumberFormat="1" applyFont="1" applyFill="1" applyAlignment="1" applyProtection="1">
      <alignment horizontal="center" vertical="top" wrapText="1"/>
      <protection locked="0"/>
    </xf>
    <xf numFmtId="0" fontId="2" fillId="2" borderId="45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Alignment="1" applyProtection="1">
      <alignment horizontal="center" wrapText="1"/>
      <protection locked="0"/>
    </xf>
    <xf numFmtId="0" fontId="2" fillId="2" borderId="57" xfId="0" applyFont="1" applyFill="1" applyBorder="1" applyAlignment="1" applyProtection="1">
      <alignment horizontal="center" wrapText="1"/>
      <protection locked="0"/>
    </xf>
    <xf numFmtId="4" fontId="16" fillId="2" borderId="2" xfId="0" applyNumberFormat="1" applyFont="1" applyFill="1" applyBorder="1"/>
    <xf numFmtId="0" fontId="2" fillId="2" borderId="26" xfId="0" applyFont="1" applyFill="1" applyBorder="1" applyAlignment="1">
      <alignment horizontal="center" wrapText="1"/>
    </xf>
    <xf numFmtId="2" fontId="16" fillId="2" borderId="34" xfId="0" applyNumberFormat="1" applyFont="1" applyFill="1" applyBorder="1"/>
    <xf numFmtId="49" fontId="2" fillId="2" borderId="26" xfId="0" applyNumberFormat="1" applyFont="1" applyFill="1" applyBorder="1" applyAlignment="1">
      <alignment horizontal="center" wrapText="1"/>
    </xf>
    <xf numFmtId="2" fontId="2" fillId="2" borderId="26" xfId="0" applyNumberFormat="1" applyFont="1" applyFill="1" applyBorder="1"/>
    <xf numFmtId="2" fontId="2" fillId="2" borderId="64" xfId="0" applyNumberFormat="1" applyFont="1" applyFill="1" applyBorder="1"/>
    <xf numFmtId="49" fontId="2" fillId="2" borderId="59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66" xfId="0" applyFont="1" applyFill="1" applyBorder="1" applyAlignment="1">
      <alignment horizontal="center" vertical="top"/>
    </xf>
    <xf numFmtId="0" fontId="16" fillId="2" borderId="61" xfId="0" applyFont="1" applyFill="1" applyBorder="1" applyAlignment="1">
      <alignment horizontal="center" wrapText="1"/>
    </xf>
    <xf numFmtId="49" fontId="16" fillId="2" borderId="61" xfId="0" applyNumberFormat="1" applyFont="1" applyFill="1" applyBorder="1" applyAlignment="1">
      <alignment horizontal="center" wrapText="1"/>
    </xf>
    <xf numFmtId="4" fontId="16" fillId="2" borderId="61" xfId="0" applyNumberFormat="1" applyFont="1" applyFill="1" applyBorder="1"/>
    <xf numFmtId="4" fontId="16" fillId="2" borderId="0" xfId="0" applyNumberFormat="1" applyFont="1" applyFill="1"/>
    <xf numFmtId="0" fontId="2" fillId="2" borderId="67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wrapText="1"/>
    </xf>
    <xf numFmtId="0" fontId="2" fillId="2" borderId="68" xfId="0" applyFont="1" applyFill="1" applyBorder="1" applyAlignment="1">
      <alignment horizontal="center" vertical="top"/>
    </xf>
    <xf numFmtId="0" fontId="16" fillId="2" borderId="36" xfId="0" applyFont="1" applyFill="1" applyBorder="1" applyAlignment="1">
      <alignment horizontal="center" wrapText="1"/>
    </xf>
    <xf numFmtId="2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6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31" xfId="0" applyNumberFormat="1" applyFont="1" applyFill="1" applyBorder="1" applyAlignment="1" applyProtection="1">
      <alignment horizont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52" xfId="0" applyFont="1" applyFill="1" applyBorder="1" applyAlignment="1" applyProtection="1">
      <alignment vertical="center" wrapText="1"/>
      <protection locked="0"/>
    </xf>
    <xf numFmtId="49" fontId="2" fillId="2" borderId="52" xfId="0" applyNumberFormat="1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/>
      <protection locked="0"/>
    </xf>
    <xf numFmtId="0" fontId="2" fillId="2" borderId="4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left" wrapText="1"/>
      <protection locked="0"/>
    </xf>
    <xf numFmtId="0" fontId="2" fillId="2" borderId="69" xfId="0" applyFont="1" applyFill="1" applyBorder="1" applyAlignment="1" applyProtection="1">
      <alignment horizontal="left" vertical="top"/>
      <protection locked="0"/>
    </xf>
    <xf numFmtId="49" fontId="2" fillId="2" borderId="45" xfId="0" applyNumberFormat="1" applyFont="1" applyFill="1" applyBorder="1" applyAlignment="1" applyProtection="1">
      <alignment horizontal="center" vertical="top"/>
      <protection locked="0"/>
    </xf>
    <xf numFmtId="49" fontId="28" fillId="2" borderId="52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top"/>
      <protection locked="0"/>
    </xf>
    <xf numFmtId="49" fontId="2" fillId="2" borderId="52" xfId="0" applyNumberFormat="1" applyFont="1" applyFill="1" applyBorder="1" applyAlignment="1" applyProtection="1">
      <alignment horizontal="center" vertical="top"/>
      <protection locked="0"/>
    </xf>
    <xf numFmtId="49" fontId="3" fillId="2" borderId="60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 applyProtection="1">
      <alignment wrapText="1"/>
      <protection locked="0"/>
    </xf>
    <xf numFmtId="16" fontId="2" fillId="2" borderId="45" xfId="0" applyNumberFormat="1" applyFont="1" applyFill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49" fontId="17" fillId="2" borderId="1" xfId="0" applyNumberFormat="1" applyFont="1" applyFill="1" applyBorder="1" applyAlignment="1" applyProtection="1">
      <alignment horizontal="center" vertical="top"/>
      <protection locked="0"/>
    </xf>
    <xf numFmtId="0" fontId="17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Protection="1">
      <protection locked="0"/>
    </xf>
    <xf numFmtId="2" fontId="3" fillId="2" borderId="34" xfId="0" applyNumberFormat="1" applyFont="1" applyFill="1" applyBorder="1"/>
    <xf numFmtId="0" fontId="14" fillId="2" borderId="0" xfId="0" applyFont="1" applyFill="1"/>
    <xf numFmtId="2" fontId="14" fillId="2" borderId="0" xfId="0" applyNumberFormat="1" applyFont="1" applyFill="1"/>
    <xf numFmtId="2" fontId="14" fillId="2" borderId="50" xfId="0" applyNumberFormat="1" applyFont="1" applyFill="1" applyBorder="1"/>
    <xf numFmtId="2" fontId="3" fillId="2" borderId="34" xfId="0" applyNumberFormat="1" applyFont="1" applyFill="1" applyBorder="1" applyProtection="1">
      <protection locked="0"/>
    </xf>
    <xf numFmtId="0" fontId="3" fillId="2" borderId="45" xfId="0" applyFont="1" applyFill="1" applyBorder="1" applyProtection="1">
      <protection locked="0"/>
    </xf>
    <xf numFmtId="49" fontId="3" fillId="2" borderId="31" xfId="0" applyNumberFormat="1" applyFont="1" applyFill="1" applyBorder="1" applyAlignment="1" applyProtection="1">
      <alignment horizontal="center" wrapText="1"/>
      <protection locked="0"/>
    </xf>
    <xf numFmtId="49" fontId="3" fillId="2" borderId="57" xfId="0" applyNumberFormat="1" applyFont="1" applyFill="1" applyBorder="1" applyAlignment="1" applyProtection="1">
      <alignment horizontal="center" wrapText="1"/>
      <protection locked="0"/>
    </xf>
    <xf numFmtId="0" fontId="20" fillId="2" borderId="0" xfId="0" applyFont="1" applyFill="1" applyProtection="1">
      <protection locked="0"/>
    </xf>
    <xf numFmtId="0" fontId="20" fillId="2" borderId="0" xfId="0" applyFont="1" applyFill="1"/>
    <xf numFmtId="2" fontId="20" fillId="2" borderId="0" xfId="0" applyNumberFormat="1" applyFont="1" applyFill="1"/>
    <xf numFmtId="2" fontId="10" fillId="2" borderId="0" xfId="0" applyNumberFormat="1" applyFont="1" applyFill="1"/>
    <xf numFmtId="2" fontId="10" fillId="2" borderId="51" xfId="0" applyNumberFormat="1" applyFont="1" applyFill="1" applyBorder="1"/>
    <xf numFmtId="0" fontId="10" fillId="2" borderId="0" xfId="0" applyFont="1" applyFill="1"/>
    <xf numFmtId="2" fontId="14" fillId="2" borderId="51" xfId="0" applyNumberFormat="1" applyFont="1" applyFill="1" applyBorder="1"/>
    <xf numFmtId="0" fontId="17" fillId="2" borderId="1" xfId="0" applyFont="1" applyFill="1" applyBorder="1" applyAlignment="1" applyProtection="1">
      <alignment horizontal="left" wrapText="1"/>
      <protection locked="0"/>
    </xf>
    <xf numFmtId="2" fontId="16" fillId="2" borderId="26" xfId="0" applyNumberFormat="1" applyFont="1" applyFill="1" applyBorder="1"/>
    <xf numFmtId="0" fontId="3" fillId="2" borderId="70" xfId="0" applyFont="1" applyFill="1" applyBorder="1" applyAlignment="1">
      <alignment horizontal="center" wrapText="1"/>
    </xf>
    <xf numFmtId="0" fontId="2" fillId="2" borderId="71" xfId="0" applyFont="1" applyFill="1" applyBorder="1" applyAlignment="1">
      <alignment horizontal="center" wrapText="1"/>
    </xf>
    <xf numFmtId="0" fontId="2" fillId="2" borderId="72" xfId="0" applyFont="1" applyFill="1" applyBorder="1" applyAlignment="1">
      <alignment horizontal="center" wrapText="1"/>
    </xf>
    <xf numFmtId="0" fontId="16" fillId="2" borderId="72" xfId="0" applyFont="1" applyFill="1" applyBorder="1"/>
    <xf numFmtId="0" fontId="17" fillId="2" borderId="1" xfId="0" applyFont="1" applyFill="1" applyBorder="1" applyAlignment="1" applyProtection="1">
      <alignment horizontal="center" wrapText="1"/>
      <protection locked="0"/>
    </xf>
    <xf numFmtId="2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2" fontId="2" fillId="2" borderId="34" xfId="0" applyNumberFormat="1" applyFont="1" applyFill="1" applyBorder="1" applyAlignment="1" applyProtection="1">
      <alignment vertical="center"/>
      <protection locked="0"/>
    </xf>
    <xf numFmtId="2" fontId="2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2" fontId="14" fillId="0" borderId="50" xfId="0" applyNumberFormat="1" applyFont="1" applyBorder="1" applyAlignment="1">
      <alignment vertical="center"/>
    </xf>
    <xf numFmtId="49" fontId="17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64" xfId="0" applyNumberFormat="1" applyFont="1" applyFill="1" applyBorder="1" applyAlignment="1" applyProtection="1">
      <alignment vertical="center"/>
      <protection locked="0"/>
    </xf>
    <xf numFmtId="2" fontId="2" fillId="2" borderId="45" xfId="0" applyNumberFormat="1" applyFont="1" applyFill="1" applyBorder="1" applyAlignment="1" applyProtection="1">
      <alignment vertical="center"/>
      <protection locked="0"/>
    </xf>
    <xf numFmtId="49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vertical="center"/>
      <protection locked="0"/>
    </xf>
    <xf numFmtId="0" fontId="14" fillId="0" borderId="55" xfId="0" applyFont="1" applyBorder="1" applyAlignment="1" applyProtection="1">
      <alignment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4" fillId="2" borderId="50" xfId="0" applyNumberFormat="1" applyFont="1" applyFill="1" applyBorder="1" applyAlignment="1">
      <alignment vertical="center"/>
    </xf>
    <xf numFmtId="2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1" xfId="0" applyFont="1" applyFill="1" applyBorder="1" applyAlignment="1">
      <alignment horizontal="center" vertical="top"/>
    </xf>
    <xf numFmtId="0" fontId="13" fillId="2" borderId="34" xfId="0" applyFont="1" applyFill="1" applyBorder="1" applyAlignment="1" applyProtection="1">
      <alignment horizontal="left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0" xfId="0" applyNumberFormat="1" applyFont="1" applyFill="1"/>
    <xf numFmtId="0" fontId="14" fillId="3" borderId="0" xfId="0" applyFont="1" applyFill="1"/>
    <xf numFmtId="2" fontId="14" fillId="3" borderId="0" xfId="0" applyNumberFormat="1" applyFont="1" applyFill="1"/>
    <xf numFmtId="2" fontId="14" fillId="3" borderId="50" xfId="0" applyNumberFormat="1" applyFont="1" applyFill="1" applyBorder="1"/>
    <xf numFmtId="2" fontId="3" fillId="3" borderId="0" xfId="0" applyNumberFormat="1" applyFont="1" applyFill="1"/>
    <xf numFmtId="0" fontId="20" fillId="3" borderId="0" xfId="0" applyFont="1" applyFill="1" applyProtection="1">
      <protection locked="0"/>
    </xf>
    <xf numFmtId="0" fontId="20" fillId="3" borderId="0" xfId="0" applyFont="1" applyFill="1"/>
    <xf numFmtId="2" fontId="20" fillId="3" borderId="0" xfId="0" applyNumberFormat="1" applyFont="1" applyFill="1"/>
    <xf numFmtId="2" fontId="20" fillId="3" borderId="50" xfId="0" applyNumberFormat="1" applyFont="1" applyFill="1" applyBorder="1"/>
    <xf numFmtId="2" fontId="10" fillId="3" borderId="0" xfId="0" applyNumberFormat="1" applyFont="1" applyFill="1"/>
    <xf numFmtId="2" fontId="10" fillId="3" borderId="51" xfId="0" applyNumberFormat="1" applyFont="1" applyFill="1" applyBorder="1"/>
    <xf numFmtId="0" fontId="10" fillId="3" borderId="0" xfId="0" applyFont="1" applyFill="1"/>
    <xf numFmtId="0" fontId="10" fillId="3" borderId="0" xfId="0" applyFont="1" applyFill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49" fontId="2" fillId="5" borderId="1" xfId="0" applyNumberFormat="1" applyFont="1" applyFill="1" applyBorder="1" applyAlignment="1" applyProtection="1">
      <alignment horizontal="center" vertical="top"/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/>
    <xf numFmtId="2" fontId="14" fillId="0" borderId="26" xfId="0" applyNumberFormat="1" applyFont="1" applyBorder="1"/>
    <xf numFmtId="2" fontId="14" fillId="0" borderId="73" xfId="0" applyNumberFormat="1" applyFont="1" applyBorder="1"/>
    <xf numFmtId="0" fontId="2" fillId="2" borderId="69" xfId="0" applyFont="1" applyFill="1" applyBorder="1" applyProtection="1">
      <protection locked="0"/>
    </xf>
    <xf numFmtId="1" fontId="3" fillId="2" borderId="61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6" xfId="0" applyNumberFormat="1" applyFont="1" applyFill="1" applyBorder="1" applyAlignment="1">
      <alignment wrapText="1"/>
    </xf>
    <xf numFmtId="0" fontId="20" fillId="2" borderId="26" xfId="0" applyFont="1" applyFill="1" applyBorder="1" applyProtection="1">
      <protection locked="0"/>
    </xf>
    <xf numFmtId="0" fontId="20" fillId="0" borderId="26" xfId="0" applyFont="1" applyBorder="1"/>
    <xf numFmtId="2" fontId="20" fillId="0" borderId="26" xfId="0" applyNumberFormat="1" applyFont="1" applyBorder="1"/>
    <xf numFmtId="2" fontId="20" fillId="0" borderId="73" xfId="0" applyNumberFormat="1" applyFont="1" applyBorder="1"/>
    <xf numFmtId="49" fontId="3" fillId="2" borderId="57" xfId="0" applyNumberFormat="1" applyFont="1" applyFill="1" applyBorder="1" applyAlignment="1" applyProtection="1">
      <alignment horizontal="center" vertical="top"/>
      <protection locked="0"/>
    </xf>
    <xf numFmtId="0" fontId="17" fillId="2" borderId="26" xfId="0" applyFont="1" applyFill="1" applyBorder="1" applyAlignment="1" applyProtection="1">
      <alignment wrapText="1"/>
      <protection locked="0"/>
    </xf>
    <xf numFmtId="49" fontId="17" fillId="2" borderId="26" xfId="0" applyNumberFormat="1" applyFont="1" applyFill="1" applyBorder="1" applyAlignment="1" applyProtection="1">
      <alignment horizontal="center" wrapText="1"/>
      <protection locked="0"/>
    </xf>
    <xf numFmtId="0" fontId="17" fillId="2" borderId="26" xfId="0" applyFont="1" applyFill="1" applyBorder="1" applyProtection="1">
      <protection locked="0"/>
    </xf>
    <xf numFmtId="49" fontId="3" fillId="2" borderId="26" xfId="0" applyNumberFormat="1" applyFont="1" applyFill="1" applyBorder="1" applyAlignment="1" applyProtection="1">
      <alignment horizontal="center" wrapText="1"/>
      <protection locked="0"/>
    </xf>
    <xf numFmtId="2" fontId="2" fillId="2" borderId="26" xfId="0" applyNumberFormat="1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vertical="top"/>
      <protection locked="0"/>
    </xf>
    <xf numFmtId="0" fontId="17" fillId="2" borderId="74" xfId="0" applyFont="1" applyFill="1" applyBorder="1" applyAlignment="1" applyProtection="1">
      <alignment wrapText="1"/>
      <protection locked="0"/>
    </xf>
    <xf numFmtId="0" fontId="17" fillId="2" borderId="41" xfId="0" applyFont="1" applyFill="1" applyBorder="1" applyAlignment="1" applyProtection="1">
      <alignment wrapText="1"/>
      <protection locked="0"/>
    </xf>
    <xf numFmtId="49" fontId="17" fillId="2" borderId="41" xfId="0" applyNumberFormat="1" applyFont="1" applyFill="1" applyBorder="1" applyAlignment="1" applyProtection="1">
      <alignment horizontal="center" wrapText="1"/>
      <protection locked="0"/>
    </xf>
    <xf numFmtId="0" fontId="17" fillId="2" borderId="41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wrapText="1"/>
      <protection locked="0"/>
    </xf>
    <xf numFmtId="0" fontId="3" fillId="2" borderId="41" xfId="0" applyFont="1" applyFill="1" applyBorder="1" applyProtection="1">
      <protection locked="0"/>
    </xf>
    <xf numFmtId="2" fontId="17" fillId="2" borderId="1" xfId="0" applyNumberFormat="1" applyFont="1" applyFill="1" applyBorder="1"/>
    <xf numFmtId="2" fontId="17" fillId="2" borderId="4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34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right"/>
    </xf>
    <xf numFmtId="0" fontId="10" fillId="0" borderId="75" xfId="0" applyFont="1" applyBorder="1"/>
    <xf numFmtId="0" fontId="17" fillId="2" borderId="45" xfId="0" applyFont="1" applyFill="1" applyBorder="1" applyAlignment="1" applyProtection="1">
      <alignment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9" fillId="2" borderId="0" xfId="0" applyNumberFormat="1" applyFont="1" applyFill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166" fontId="23" fillId="2" borderId="0" xfId="0" applyNumberFormat="1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2" fontId="0" fillId="0" borderId="0" xfId="0" applyNumberFormat="1"/>
    <xf numFmtId="2" fontId="0" fillId="0" borderId="51" xfId="0" applyNumberFormat="1" applyBorder="1"/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6" xfId="0" applyFill="1" applyBorder="1" applyProtection="1">
      <protection locked="0"/>
    </xf>
    <xf numFmtId="2" fontId="0" fillId="2" borderId="0" xfId="0" applyNumberFormat="1" applyFill="1"/>
    <xf numFmtId="2" fontId="0" fillId="2" borderId="51" xfId="0" applyNumberFormat="1" applyFill="1" applyBorder="1"/>
    <xf numFmtId="0" fontId="0" fillId="2" borderId="0" xfId="0" applyFill="1"/>
    <xf numFmtId="0" fontId="0" fillId="2" borderId="0" xfId="0" applyFill="1" applyProtection="1">
      <protection locked="0"/>
    </xf>
    <xf numFmtId="0" fontId="16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49" fontId="16" fillId="2" borderId="1" xfId="0" applyNumberFormat="1" applyFont="1" applyFill="1" applyBorder="1" applyAlignment="1" applyProtection="1">
      <alignment horizontal="center" wrapText="1"/>
      <protection locked="0"/>
    </xf>
    <xf numFmtId="2" fontId="0" fillId="3" borderId="0" xfId="0" applyNumberFormat="1" applyFill="1"/>
    <xf numFmtId="2" fontId="0" fillId="3" borderId="51" xfId="0" applyNumberFormat="1" applyFill="1" applyBorder="1"/>
    <xf numFmtId="0" fontId="0" fillId="3" borderId="0" xfId="0" applyFill="1"/>
    <xf numFmtId="0" fontId="0" fillId="3" borderId="0" xfId="0" applyFill="1" applyProtection="1">
      <protection locked="0"/>
    </xf>
    <xf numFmtId="2" fontId="16" fillId="2" borderId="1" xfId="0" applyNumberFormat="1" applyFont="1" applyFill="1" applyBorder="1" applyProtection="1">
      <protection locked="0"/>
    </xf>
    <xf numFmtId="49" fontId="3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26" xfId="0" applyNumberFormat="1" applyFont="1" applyFill="1" applyBorder="1"/>
    <xf numFmtId="2" fontId="0" fillId="0" borderId="0" xfId="0" applyNumberFormat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2" fontId="0" fillId="2" borderId="0" xfId="0" applyNumberFormat="1" applyFill="1" applyAlignment="1">
      <alignment vertical="center"/>
    </xf>
    <xf numFmtId="2" fontId="0" fillId="2" borderId="51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locked="0"/>
    </xf>
    <xf numFmtId="0" fontId="0" fillId="0" borderId="76" xfId="0" applyBorder="1"/>
    <xf numFmtId="0" fontId="0" fillId="0" borderId="54" xfId="0" applyBorder="1"/>
    <xf numFmtId="0" fontId="0" fillId="0" borderId="45" xfId="0" applyBorder="1"/>
    <xf numFmtId="0" fontId="2" fillId="2" borderId="26" xfId="0" applyFont="1" applyFill="1" applyBorder="1" applyProtection="1">
      <protection locked="0"/>
    </xf>
    <xf numFmtId="49" fontId="2" fillId="2" borderId="34" xfId="0" applyNumberFormat="1" applyFont="1" applyFill="1" applyBorder="1" applyAlignment="1" applyProtection="1">
      <alignment horizontal="left" wrapText="1"/>
      <protection locked="0"/>
    </xf>
    <xf numFmtId="2" fontId="2" fillId="2" borderId="36" xfId="0" applyNumberFormat="1" applyFont="1" applyFill="1" applyBorder="1" applyAlignment="1">
      <alignment horizontal="center" wrapText="1"/>
    </xf>
    <xf numFmtId="2" fontId="2" fillId="2" borderId="36" xfId="0" applyNumberFormat="1" applyFont="1" applyFill="1" applyBorder="1" applyProtection="1">
      <protection locked="0"/>
    </xf>
    <xf numFmtId="49" fontId="2" fillId="2" borderId="65" xfId="0" applyNumberFormat="1" applyFont="1" applyFill="1" applyBorder="1" applyAlignment="1">
      <alignment horizontal="center" wrapText="1"/>
    </xf>
    <xf numFmtId="2" fontId="16" fillId="2" borderId="65" xfId="0" applyNumberFormat="1" applyFont="1" applyFill="1" applyBorder="1"/>
    <xf numFmtId="167" fontId="16" fillId="2" borderId="65" xfId="0" applyNumberFormat="1" applyFont="1" applyFill="1" applyBorder="1"/>
    <xf numFmtId="0" fontId="2" fillId="2" borderId="65" xfId="0" applyFont="1" applyFill="1" applyBorder="1" applyProtection="1">
      <protection locked="0"/>
    </xf>
    <xf numFmtId="0" fontId="16" fillId="2" borderId="45" xfId="0" applyFont="1" applyFill="1" applyBorder="1" applyAlignment="1" applyProtection="1">
      <alignment vertical="center" wrapText="1"/>
      <protection locked="0"/>
    </xf>
    <xf numFmtId="2" fontId="2" fillId="2" borderId="34" xfId="0" applyNumberFormat="1" applyFont="1" applyFill="1" applyBorder="1" applyAlignment="1" applyProtection="1">
      <alignment horizontal="right"/>
      <protection locked="0"/>
    </xf>
    <xf numFmtId="10" fontId="2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63" xfId="0" applyNumberFormat="1" applyFont="1" applyFill="1" applyBorder="1"/>
    <xf numFmtId="2" fontId="17" fillId="2" borderId="59" xfId="0" applyNumberFormat="1" applyFont="1" applyFill="1" applyBorder="1"/>
    <xf numFmtId="2" fontId="16" fillId="2" borderId="59" xfId="0" applyNumberFormat="1" applyFont="1" applyFill="1" applyBorder="1"/>
    <xf numFmtId="2" fontId="16" fillId="2" borderId="77" xfId="0" applyNumberFormat="1" applyFont="1" applyFill="1" applyBorder="1"/>
    <xf numFmtId="1" fontId="2" fillId="2" borderId="31" xfId="0" applyNumberFormat="1" applyFont="1" applyFill="1" applyBorder="1" applyProtection="1">
      <protection locked="0"/>
    </xf>
    <xf numFmtId="1" fontId="2" fillId="2" borderId="34" xfId="0" applyNumberFormat="1" applyFont="1" applyFill="1" applyBorder="1" applyProtection="1">
      <protection locked="0"/>
    </xf>
    <xf numFmtId="1" fontId="2" fillId="2" borderId="59" xfId="0" applyNumberFormat="1" applyFont="1" applyFill="1" applyBorder="1" applyProtection="1"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 applyProtection="1">
      <alignment horizontal="center"/>
      <protection locked="0"/>
    </xf>
    <xf numFmtId="0" fontId="2" fillId="2" borderId="52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2" borderId="1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52" xfId="0" applyNumberFormat="1" applyFont="1" applyFill="1" applyBorder="1" applyAlignment="1" applyProtection="1">
      <alignment horizontal="right"/>
      <protection locked="0"/>
    </xf>
    <xf numFmtId="1" fontId="17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5" xfId="0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1" fontId="17" fillId="2" borderId="1" xfId="0" applyNumberFormat="1" applyFont="1" applyFill="1" applyBorder="1" applyAlignment="1" applyProtection="1">
      <alignment horizontal="right" wrapText="1"/>
      <protection locked="0"/>
    </xf>
    <xf numFmtId="49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top" wrapText="1"/>
      <protection locked="0"/>
    </xf>
    <xf numFmtId="1" fontId="2" fillId="2" borderId="41" xfId="0" applyNumberFormat="1" applyFont="1" applyFill="1" applyBorder="1" applyAlignment="1" applyProtection="1">
      <alignment horizontal="right"/>
      <protection locked="0"/>
    </xf>
    <xf numFmtId="49" fontId="2" fillId="2" borderId="52" xfId="0" applyNumberFormat="1" applyFont="1" applyFill="1" applyBorder="1" applyAlignment="1" applyProtection="1">
      <alignment horizontal="right" wrapText="1"/>
      <protection locked="0"/>
    </xf>
    <xf numFmtId="0" fontId="17" fillId="2" borderId="41" xfId="0" applyFont="1" applyFill="1" applyBorder="1" applyAlignment="1" applyProtection="1">
      <alignment horizontal="right"/>
      <protection locked="0"/>
    </xf>
    <xf numFmtId="49" fontId="3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45" xfId="0" applyFont="1" applyFill="1" applyBorder="1" applyAlignment="1" applyProtection="1">
      <alignment horizontal="right" wrapText="1"/>
      <protection locked="0"/>
    </xf>
    <xf numFmtId="0" fontId="2" fillId="2" borderId="52" xfId="0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9" fontId="17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45" xfId="0" applyFont="1" applyFill="1" applyBorder="1" applyAlignment="1" applyProtection="1">
      <alignment horizontal="right" vertical="center"/>
      <protection locked="0"/>
    </xf>
    <xf numFmtId="2" fontId="3" fillId="2" borderId="1" xfId="0" applyNumberFormat="1" applyFont="1" applyFill="1" applyBorder="1" applyAlignment="1" applyProtection="1">
      <alignment horizontal="right" wrapText="1"/>
      <protection locked="0"/>
    </xf>
    <xf numFmtId="168" fontId="2" fillId="2" borderId="34" xfId="0" applyNumberFormat="1" applyFont="1" applyFill="1" applyBorder="1" applyAlignment="1" applyProtection="1">
      <alignment horizontal="right"/>
      <protection locked="0"/>
    </xf>
    <xf numFmtId="2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1" xfId="0" applyNumberFormat="1" applyFont="1" applyFill="1" applyBorder="1" applyAlignment="1" applyProtection="1">
      <alignment horizontal="right" wrapText="1"/>
      <protection locked="0"/>
    </xf>
    <xf numFmtId="49" fontId="3" fillId="2" borderId="57" xfId="0" applyNumberFormat="1" applyFont="1" applyFill="1" applyBorder="1" applyAlignment="1" applyProtection="1">
      <alignment horizontal="right" wrapText="1"/>
      <protection locked="0"/>
    </xf>
    <xf numFmtId="0" fontId="11" fillId="2" borderId="45" xfId="0" applyFont="1" applyFill="1" applyBorder="1" applyAlignment="1" applyProtection="1">
      <alignment horizontal="right"/>
      <protection locked="0"/>
    </xf>
    <xf numFmtId="49" fontId="2" fillId="2" borderId="57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77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 wrapText="1"/>
      <protection locked="0"/>
    </xf>
    <xf numFmtId="1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34" xfId="0" applyNumberFormat="1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right" vertical="center" wrapText="1"/>
      <protection locked="0"/>
    </xf>
    <xf numFmtId="2" fontId="2" fillId="0" borderId="34" xfId="0" applyNumberFormat="1" applyFont="1" applyBorder="1"/>
    <xf numFmtId="10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Protection="1">
      <protection locked="0"/>
    </xf>
    <xf numFmtId="2" fontId="17" fillId="2" borderId="34" xfId="0" applyNumberFormat="1" applyFont="1" applyFill="1" applyBorder="1"/>
    <xf numFmtId="0" fontId="3" fillId="2" borderId="3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2" fontId="3" fillId="2" borderId="2" xfId="0" applyNumberFormat="1" applyFont="1" applyFill="1" applyBorder="1"/>
    <xf numFmtId="0" fontId="3" fillId="2" borderId="2" xfId="0" applyFont="1" applyFill="1" applyBorder="1"/>
    <xf numFmtId="0" fontId="2" fillId="2" borderId="93" xfId="0" applyFont="1" applyFill="1" applyBorder="1" applyAlignment="1">
      <alignment horizontal="center" wrapText="1"/>
    </xf>
    <xf numFmtId="0" fontId="16" fillId="2" borderId="94" xfId="0" applyFont="1" applyFill="1" applyBorder="1"/>
    <xf numFmtId="0" fontId="2" fillId="2" borderId="53" xfId="0" applyFont="1" applyFill="1" applyBorder="1" applyAlignment="1">
      <alignment horizontal="center" wrapText="1"/>
    </xf>
    <xf numFmtId="2" fontId="16" fillId="2" borderId="64" xfId="0" applyNumberFormat="1" applyFont="1" applyFill="1" applyBorder="1"/>
    <xf numFmtId="0" fontId="2" fillId="2" borderId="58" xfId="0" applyFont="1" applyFill="1" applyBorder="1" applyAlignment="1">
      <alignment horizontal="center" wrapText="1"/>
    </xf>
    <xf numFmtId="0" fontId="2" fillId="2" borderId="57" xfId="0" applyFont="1" applyFill="1" applyBorder="1" applyAlignment="1">
      <alignment horizontal="center" wrapText="1"/>
    </xf>
    <xf numFmtId="0" fontId="16" fillId="2" borderId="34" xfId="0" applyFont="1" applyFill="1" applyBorder="1"/>
    <xf numFmtId="0" fontId="30" fillId="0" borderId="0" xfId="0" applyFont="1" applyAlignment="1">
      <alignment horizontal="center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167" fontId="2" fillId="2" borderId="1" xfId="0" applyNumberFormat="1" applyFont="1" applyFill="1" applyBorder="1"/>
    <xf numFmtId="0" fontId="31" fillId="2" borderId="45" xfId="0" applyFont="1" applyFill="1" applyBorder="1" applyAlignment="1" applyProtection="1">
      <alignment wrapText="1"/>
      <protection locked="0"/>
    </xf>
    <xf numFmtId="0" fontId="32" fillId="2" borderId="1" xfId="0" applyFont="1" applyFill="1" applyBorder="1" applyAlignment="1" applyProtection="1">
      <alignment horizontal="right"/>
      <protection locked="0"/>
    </xf>
    <xf numFmtId="0" fontId="17" fillId="0" borderId="1" xfId="0" applyFont="1" applyBorder="1" applyAlignment="1" applyProtection="1">
      <alignment horizontal="right"/>
      <protection locked="0"/>
    </xf>
    <xf numFmtId="0" fontId="29" fillId="0" borderId="1" xfId="0" applyFont="1" applyBorder="1"/>
    <xf numFmtId="49" fontId="2" fillId="2" borderId="54" xfId="0" applyNumberFormat="1" applyFont="1" applyFill="1" applyBorder="1" applyAlignment="1" applyProtection="1">
      <alignment horizontal="left" wrapText="1"/>
      <protection locked="0"/>
    </xf>
    <xf numFmtId="0" fontId="2" fillId="2" borderId="54" xfId="0" applyFont="1" applyFill="1" applyBorder="1" applyAlignment="1" applyProtection="1">
      <alignment horizontal="right"/>
      <protection locked="0"/>
    </xf>
    <xf numFmtId="1" fontId="2" fillId="2" borderId="54" xfId="0" applyNumberFormat="1" applyFont="1" applyFill="1" applyBorder="1" applyAlignment="1" applyProtection="1">
      <alignment horizontal="right"/>
      <protection locked="0"/>
    </xf>
    <xf numFmtId="49" fontId="2" fillId="2" borderId="54" xfId="0" applyNumberFormat="1" applyFont="1" applyFill="1" applyBorder="1" applyAlignment="1" applyProtection="1">
      <alignment horizontal="right" wrapText="1"/>
      <protection locked="0"/>
    </xf>
    <xf numFmtId="49" fontId="2" fillId="2" borderId="53" xfId="0" applyNumberFormat="1" applyFont="1" applyFill="1" applyBorder="1" applyAlignment="1" applyProtection="1">
      <alignment horizontal="center" wrapText="1"/>
      <protection locked="0"/>
    </xf>
    <xf numFmtId="0" fontId="2" fillId="2" borderId="54" xfId="0" applyFont="1" applyFill="1" applyBorder="1" applyProtection="1">
      <protection locked="0"/>
    </xf>
    <xf numFmtId="2" fontId="2" fillId="2" borderId="45" xfId="0" applyNumberFormat="1" applyFont="1" applyFill="1" applyBorder="1"/>
    <xf numFmtId="49" fontId="28" fillId="2" borderId="1" xfId="0" applyNumberFormat="1" applyFont="1" applyFill="1" applyBorder="1" applyAlignment="1" applyProtection="1">
      <alignment horizontal="center" vertical="top"/>
      <protection locked="0"/>
    </xf>
    <xf numFmtId="0" fontId="2" fillId="6" borderId="1" xfId="0" applyFont="1" applyFill="1" applyBorder="1" applyProtection="1">
      <protection locked="0"/>
    </xf>
    <xf numFmtId="0" fontId="2" fillId="6" borderId="1" xfId="0" applyFont="1" applyFill="1" applyBorder="1" applyAlignment="1" applyProtection="1">
      <alignment wrapText="1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49" fontId="2" fillId="2" borderId="0" xfId="0" applyNumberFormat="1" applyFont="1" applyFill="1" applyAlignment="1">
      <alignment horizontal="center" wrapText="1"/>
    </xf>
    <xf numFmtId="167" fontId="16" fillId="2" borderId="0" xfId="0" applyNumberFormat="1" applyFont="1" applyFill="1"/>
    <xf numFmtId="0" fontId="17" fillId="2" borderId="1" xfId="0" applyFont="1" applyFill="1" applyBorder="1" applyAlignment="1" applyProtection="1">
      <alignment horizontal="right" wrapText="1"/>
      <protection locked="0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top"/>
    </xf>
    <xf numFmtId="10" fontId="2" fillId="0" borderId="0" xfId="0" applyNumberFormat="1" applyFont="1" applyAlignment="1" applyProtection="1">
      <alignment horizontal="center" wrapText="1"/>
      <protection locked="0"/>
    </xf>
    <xf numFmtId="0" fontId="3" fillId="6" borderId="45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left" wrapText="1"/>
      <protection locked="0"/>
    </xf>
    <xf numFmtId="49" fontId="3" fillId="6" borderId="57" xfId="0" applyNumberFormat="1" applyFont="1" applyFill="1" applyBorder="1" applyAlignment="1" applyProtection="1">
      <alignment horizontal="center" wrapText="1"/>
      <protection locked="0"/>
    </xf>
    <xf numFmtId="0" fontId="6" fillId="6" borderId="45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left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2" fillId="6" borderId="41" xfId="0" applyFont="1" applyFill="1" applyBorder="1" applyAlignment="1" applyProtection="1">
      <alignment vertical="center" wrapText="1"/>
      <protection locked="0"/>
    </xf>
    <xf numFmtId="49" fontId="2" fillId="6" borderId="41" xfId="0" applyNumberFormat="1" applyFont="1" applyFill="1" applyBorder="1" applyAlignment="1" applyProtection="1">
      <alignment horizontal="left" wrapText="1"/>
      <protection locked="0"/>
    </xf>
    <xf numFmtId="0" fontId="2" fillId="6" borderId="41" xfId="0" applyFont="1" applyFill="1" applyBorder="1" applyAlignment="1" applyProtection="1">
      <alignment horizontal="center" wrapText="1"/>
      <protection locked="0"/>
    </xf>
    <xf numFmtId="0" fontId="2" fillId="6" borderId="4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center" wrapText="1"/>
      <protection locked="0"/>
    </xf>
    <xf numFmtId="2" fontId="2" fillId="6" borderId="34" xfId="0" applyNumberFormat="1" applyFont="1" applyFill="1" applyBorder="1" applyProtection="1">
      <protection locked="0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right" vertical="center"/>
      <protection locked="0"/>
    </xf>
    <xf numFmtId="168" fontId="2" fillId="6" borderId="34" xfId="0" applyNumberFormat="1" applyFont="1" applyFill="1" applyBorder="1" applyAlignment="1" applyProtection="1">
      <alignment horizontal="right"/>
      <protection locked="0"/>
    </xf>
    <xf numFmtId="0" fontId="17" fillId="6" borderId="1" xfId="0" applyFont="1" applyFill="1" applyBorder="1" applyAlignment="1" applyProtection="1">
      <alignment vertical="center" wrapText="1"/>
      <protection locked="0"/>
    </xf>
    <xf numFmtId="0" fontId="17" fillId="6" borderId="1" xfId="0" applyFont="1" applyFill="1" applyBorder="1" applyAlignment="1" applyProtection="1">
      <alignment wrapText="1"/>
      <protection locked="0"/>
    </xf>
    <xf numFmtId="49" fontId="17" fillId="6" borderId="1" xfId="0" applyNumberFormat="1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3" fillId="6" borderId="1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Font="1" applyFill="1" applyBorder="1" applyAlignment="1" applyProtection="1">
      <alignment horizontal="right"/>
      <protection locked="0"/>
    </xf>
    <xf numFmtId="16" fontId="3" fillId="6" borderId="45" xfId="0" applyNumberFormat="1" applyFont="1" applyFill="1" applyBorder="1" applyAlignment="1" applyProtection="1">
      <alignment horizontal="left" vertical="center" wrapText="1"/>
      <protection locked="0"/>
    </xf>
    <xf numFmtId="16" fontId="2" fillId="6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6" borderId="1" xfId="0" applyNumberFormat="1" applyFont="1" applyFill="1" applyBorder="1" applyAlignment="1" applyProtection="1">
      <alignment horizontal="left" wrapText="1"/>
      <protection locked="0"/>
    </xf>
    <xf numFmtId="0" fontId="2" fillId="6" borderId="45" xfId="0" applyFont="1" applyFill="1" applyBorder="1" applyAlignment="1" applyProtection="1">
      <alignment horizontal="center" wrapText="1"/>
      <protection locked="0"/>
    </xf>
    <xf numFmtId="0" fontId="2" fillId="6" borderId="45" xfId="0" applyFont="1" applyFill="1" applyBorder="1" applyAlignment="1" applyProtection="1">
      <alignment horizontal="right"/>
      <protection locked="0"/>
    </xf>
    <xf numFmtId="0" fontId="17" fillId="6" borderId="74" xfId="0" applyFont="1" applyFill="1" applyBorder="1" applyAlignment="1" applyProtection="1">
      <alignment wrapText="1"/>
      <protection locked="0"/>
    </xf>
    <xf numFmtId="0" fontId="17" fillId="6" borderId="41" xfId="0" applyFont="1" applyFill="1" applyBorder="1" applyAlignment="1" applyProtection="1">
      <alignment wrapText="1"/>
      <protection locked="0"/>
    </xf>
    <xf numFmtId="49" fontId="17" fillId="6" borderId="41" xfId="0" applyNumberFormat="1" applyFont="1" applyFill="1" applyBorder="1" applyAlignment="1" applyProtection="1">
      <alignment horizontal="center" wrapText="1"/>
      <protection locked="0"/>
    </xf>
    <xf numFmtId="0" fontId="17" fillId="6" borderId="41" xfId="0" applyFont="1" applyFill="1" applyBorder="1" applyAlignment="1" applyProtection="1">
      <alignment horizontal="right"/>
      <protection locked="0"/>
    </xf>
    <xf numFmtId="1" fontId="17" fillId="6" borderId="41" xfId="0" applyNumberFormat="1" applyFont="1" applyFill="1" applyBorder="1" applyAlignment="1" applyProtection="1">
      <alignment horizontal="right" wrapText="1"/>
      <protection locked="0"/>
    </xf>
    <xf numFmtId="0" fontId="17" fillId="6" borderId="1" xfId="0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 wrapText="1"/>
      <protection locked="0"/>
    </xf>
    <xf numFmtId="0" fontId="3" fillId="6" borderId="1" xfId="0" applyFont="1" applyFill="1" applyBorder="1" applyProtection="1">
      <protection locked="0"/>
    </xf>
    <xf numFmtId="49" fontId="3" fillId="6" borderId="1" xfId="0" applyNumberFormat="1" applyFont="1" applyFill="1" applyBorder="1" applyAlignment="1" applyProtection="1">
      <alignment horizontal="center" vertical="top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0" fontId="14" fillId="6" borderId="0" xfId="0" applyFont="1" applyFill="1" applyProtection="1">
      <protection locked="0"/>
    </xf>
    <xf numFmtId="0" fontId="14" fillId="6" borderId="0" xfId="0" applyFont="1" applyFill="1"/>
    <xf numFmtId="2" fontId="14" fillId="6" borderId="0" xfId="0" applyNumberFormat="1" applyFont="1" applyFill="1"/>
    <xf numFmtId="2" fontId="14" fillId="6" borderId="50" xfId="0" applyNumberFormat="1" applyFont="1" applyFill="1" applyBorder="1"/>
    <xf numFmtId="2" fontId="0" fillId="6" borderId="0" xfId="0" applyNumberFormat="1" applyFill="1"/>
    <xf numFmtId="2" fontId="0" fillId="6" borderId="51" xfId="0" applyNumberFormat="1" applyFill="1" applyBorder="1"/>
    <xf numFmtId="0" fontId="0" fillId="6" borderId="0" xfId="0" applyFill="1"/>
    <xf numFmtId="0" fontId="0" fillId="6" borderId="0" xfId="0" applyFill="1" applyProtection="1">
      <protection locked="0"/>
    </xf>
    <xf numFmtId="2" fontId="17" fillId="2" borderId="1" xfId="0" applyNumberFormat="1" applyFont="1" applyFill="1" applyBorder="1" applyAlignment="1" applyProtection="1">
      <alignment horizontal="center" wrapText="1"/>
      <protection locked="0"/>
    </xf>
    <xf numFmtId="1" fontId="16" fillId="2" borderId="2" xfId="0" applyNumberFormat="1" applyFont="1" applyFill="1" applyBorder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22" fillId="2" borderId="31" xfId="0" applyFont="1" applyFill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0" fontId="22" fillId="2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13" fillId="2" borderId="60" xfId="0" applyFont="1" applyFill="1" applyBorder="1" applyAlignment="1" applyProtection="1">
      <alignment horizontal="left" vertical="top"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wrapText="1"/>
    </xf>
    <xf numFmtId="0" fontId="0" fillId="0" borderId="0" xfId="0"/>
    <xf numFmtId="166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0" fontId="19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center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166" fontId="23" fillId="2" borderId="0" xfId="0" applyNumberFormat="1" applyFont="1" applyFill="1" applyAlignment="1" applyProtection="1">
      <alignment horizontal="left"/>
      <protection locked="0"/>
    </xf>
    <xf numFmtId="2" fontId="12" fillId="0" borderId="0" xfId="0" applyNumberFormat="1" applyFont="1" applyAlignment="1">
      <alignment horizontal="center" wrapText="1"/>
    </xf>
    <xf numFmtId="2" fontId="19" fillId="2" borderId="0" xfId="0" applyNumberFormat="1" applyFont="1" applyFill="1" applyAlignment="1" applyProtection="1">
      <alignment horizontal="left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19" fillId="2" borderId="0" xfId="0" applyNumberFormat="1" applyFont="1" applyFill="1" applyAlignment="1" applyProtection="1">
      <alignment horizontal="center"/>
      <protection locked="0"/>
    </xf>
    <xf numFmtId="2" fontId="13" fillId="2" borderId="60" xfId="0" applyNumberFormat="1" applyFont="1" applyFill="1" applyBorder="1" applyAlignment="1" applyProtection="1">
      <alignment horizontal="left" vertical="top" wrapText="1"/>
      <protection locked="0"/>
    </xf>
    <xf numFmtId="2" fontId="13" fillId="2" borderId="63" xfId="0" applyNumberFormat="1" applyFont="1" applyFill="1" applyBorder="1" applyAlignment="1" applyProtection="1">
      <alignment horizontal="left" vertical="top" wrapText="1"/>
      <protection locked="0"/>
    </xf>
    <xf numFmtId="2" fontId="21" fillId="2" borderId="60" xfId="0" applyNumberFormat="1" applyFont="1" applyFill="1" applyBorder="1" applyAlignment="1" applyProtection="1">
      <alignment horizontal="left" wrapText="1"/>
      <protection locked="0"/>
    </xf>
    <xf numFmtId="2" fontId="21" fillId="2" borderId="61" xfId="0" applyNumberFormat="1" applyFont="1" applyFill="1" applyBorder="1" applyAlignment="1" applyProtection="1">
      <alignment horizontal="left" wrapText="1"/>
      <protection locked="0"/>
    </xf>
    <xf numFmtId="2" fontId="21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wrapText="1"/>
      <protection locked="0"/>
    </xf>
    <xf numFmtId="0" fontId="13" fillId="2" borderId="61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31" xfId="0" applyNumberFormat="1" applyFont="1" applyFill="1" applyBorder="1" applyAlignment="1" applyProtection="1">
      <alignment horizontal="left" vertical="top" wrapText="1"/>
      <protection locked="0"/>
    </xf>
    <xf numFmtId="2" fontId="13" fillId="2" borderId="2" xfId="0" applyNumberFormat="1" applyFont="1" applyFill="1" applyBorder="1" applyAlignment="1" applyProtection="1">
      <alignment horizontal="left" vertical="top" wrapText="1"/>
      <protection locked="0"/>
    </xf>
    <xf numFmtId="2" fontId="13" fillId="2" borderId="34" xfId="0" applyNumberFormat="1" applyFont="1" applyFill="1" applyBorder="1" applyAlignment="1" applyProtection="1">
      <alignment horizontal="left" vertical="top" wrapText="1"/>
      <protection locked="0"/>
    </xf>
    <xf numFmtId="2" fontId="22" fillId="2" borderId="60" xfId="0" applyNumberFormat="1" applyFont="1" applyFill="1" applyBorder="1" applyAlignment="1" applyProtection="1">
      <alignment horizontal="left" vertical="top" wrapText="1"/>
      <protection locked="0"/>
    </xf>
    <xf numFmtId="2" fontId="22" fillId="2" borderId="61" xfId="0" applyNumberFormat="1" applyFont="1" applyFill="1" applyBorder="1" applyAlignment="1" applyProtection="1">
      <alignment horizontal="left" vertical="top" wrapText="1"/>
      <protection locked="0"/>
    </xf>
    <xf numFmtId="2" fontId="22" fillId="2" borderId="63" xfId="0" applyNumberFormat="1" applyFont="1" applyFill="1" applyBorder="1" applyAlignment="1" applyProtection="1">
      <alignment horizontal="left" vertical="top" wrapText="1"/>
      <protection locked="0"/>
    </xf>
    <xf numFmtId="2" fontId="13" fillId="2" borderId="60" xfId="0" applyNumberFormat="1" applyFont="1" applyFill="1" applyBorder="1" applyAlignment="1" applyProtection="1">
      <alignment horizontal="left" wrapText="1"/>
      <protection locked="0"/>
    </xf>
    <xf numFmtId="2" fontId="13" fillId="2" borderId="61" xfId="0" applyNumberFormat="1" applyFont="1" applyFill="1" applyBorder="1" applyAlignment="1" applyProtection="1">
      <alignment horizontal="left" wrapText="1"/>
      <protection locked="0"/>
    </xf>
    <xf numFmtId="2" fontId="13" fillId="2" borderId="63" xfId="0" applyNumberFormat="1" applyFont="1" applyFill="1" applyBorder="1" applyAlignment="1" applyProtection="1">
      <alignment horizontal="left" wrapText="1"/>
      <protection locked="0"/>
    </xf>
    <xf numFmtId="0" fontId="22" fillId="2" borderId="31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34" xfId="0" applyFont="1" applyFill="1" applyBorder="1" applyAlignment="1" applyProtection="1">
      <alignment horizontal="left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/>
      <protection locked="0"/>
    </xf>
    <xf numFmtId="0" fontId="26" fillId="2" borderId="1" xfId="0" applyFont="1" applyFill="1" applyBorder="1" applyAlignment="1" applyProtection="1">
      <alignment horizontal="center" vertical="center" wrapText="1"/>
      <protection locked="0"/>
    </xf>
    <xf numFmtId="0" fontId="26" fillId="2" borderId="52" xfId="0" applyFont="1" applyFill="1" applyBorder="1" applyAlignment="1" applyProtection="1">
      <alignment horizontal="center" vertical="center" textRotation="90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0" fontId="26" fillId="2" borderId="1" xfId="0" applyFont="1" applyFill="1" applyBorder="1" applyAlignment="1" applyProtection="1">
      <alignment horizontal="center" vertical="center" textRotation="90" wrapText="1"/>
      <protection locked="0"/>
    </xf>
    <xf numFmtId="2" fontId="26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34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2" fontId="13" fillId="2" borderId="55" xfId="0" applyNumberFormat="1" applyFont="1" applyFill="1" applyBorder="1" applyAlignment="1" applyProtection="1">
      <alignment horizontal="left" wrapText="1"/>
      <protection locked="0"/>
    </xf>
    <xf numFmtId="0" fontId="13" fillId="2" borderId="31" xfId="0" applyFont="1" applyFill="1" applyBorder="1" applyAlignment="1" applyProtection="1">
      <alignment horizontal="left" vertical="top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/>
    </xf>
    <xf numFmtId="165" fontId="2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88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0" fillId="0" borderId="14" xfId="0" applyBorder="1" applyAlignment="1">
      <alignment horizontal="left" vertical="center" wrapText="1" indent="3"/>
    </xf>
    <xf numFmtId="0" fontId="0" fillId="0" borderId="16" xfId="0" applyBorder="1" applyAlignment="1">
      <alignment horizontal="left" vertical="center" wrapText="1" indent="3"/>
    </xf>
    <xf numFmtId="0" fontId="5" fillId="0" borderId="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89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0" fillId="0" borderId="11" xfId="0" applyBorder="1" applyAlignment="1">
      <alignment horizontal="left" vertical="center" wrapText="1" indent="3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86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 indent="3"/>
    </xf>
    <xf numFmtId="0" fontId="5" fillId="0" borderId="87" xfId="0" applyFont="1" applyBorder="1" applyAlignment="1">
      <alignment horizontal="left" vertical="center"/>
    </xf>
    <xf numFmtId="0" fontId="5" fillId="0" borderId="9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0" fillId="0" borderId="7" xfId="0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78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0" fillId="0" borderId="81" xfId="0" applyBorder="1" applyAlignment="1">
      <alignment horizontal="center"/>
    </xf>
    <xf numFmtId="0" fontId="4" fillId="0" borderId="82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91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61" xfId="0" applyFont="1" applyFill="1" applyBorder="1" applyAlignment="1" applyProtection="1">
      <alignment horizontal="center" vertical="top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14035087719312E-2"/>
          <c:y val="4.562043795620474E-2"/>
          <c:w val="0.577850877192986"/>
          <c:h val="0.8521897810218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Лист1!$B$224:$B$225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Лист1!$B$226:$B$250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8-4C77-B852-0A9F59E51225}"/>
            </c:ext>
          </c:extLst>
        </c:ser>
        <c:ser>
          <c:idx val="1"/>
          <c:order val="1"/>
          <c:tx>
            <c:strRef>
              <c:f>Лист1!$C$224:$C$225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Лист1!$C$226:$C$250</c:f>
              <c:numCache>
                <c:formatCode>General</c:formatCode>
                <c:ptCount val="25"/>
                <c:pt idx="0">
                  <c:v>1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3.5</c:v>
                </c:pt>
                <c:pt idx="8">
                  <c:v>2.5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1.25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1.5</c:v>
                </c:pt>
                <c:pt idx="17">
                  <c:v>1</c:v>
                </c:pt>
                <c:pt idx="18">
                  <c:v>3.5</c:v>
                </c:pt>
                <c:pt idx="19">
                  <c:v>2.5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1.25</c:v>
                </c:pt>
                <c:pt idx="24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8-4C77-B852-0A9F59E51225}"/>
            </c:ext>
          </c:extLst>
        </c:ser>
        <c:ser>
          <c:idx val="2"/>
          <c:order val="2"/>
          <c:tx>
            <c:strRef>
              <c:f>Лист1!$D$224:$D$225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Лист1!$D$226:$D$250</c:f>
              <c:numCache>
                <c:formatCode>General</c:formatCode>
                <c:ptCount val="25"/>
                <c:pt idx="0">
                  <c:v>873.25</c:v>
                </c:pt>
                <c:pt idx="1">
                  <c:v>623.75</c:v>
                </c:pt>
                <c:pt idx="2">
                  <c:v>717.31</c:v>
                </c:pt>
                <c:pt idx="3">
                  <c:v>543.20000000000005</c:v>
                </c:pt>
                <c:pt idx="4">
                  <c:v>548.26</c:v>
                </c:pt>
                <c:pt idx="5">
                  <c:v>548.26</c:v>
                </c:pt>
                <c:pt idx="6">
                  <c:v>380.6</c:v>
                </c:pt>
                <c:pt idx="7">
                  <c:v>352.25</c:v>
                </c:pt>
                <c:pt idx="8">
                  <c:v>405.09</c:v>
                </c:pt>
                <c:pt idx="9">
                  <c:v>438.15</c:v>
                </c:pt>
                <c:pt idx="10">
                  <c:v>346</c:v>
                </c:pt>
                <c:pt idx="11">
                  <c:v>446.6</c:v>
                </c:pt>
                <c:pt idx="12">
                  <c:v>360</c:v>
                </c:pt>
                <c:pt idx="13">
                  <c:v>373.25</c:v>
                </c:pt>
                <c:pt idx="14">
                  <c:v>346</c:v>
                </c:pt>
                <c:pt idx="15">
                  <c:v>429.24</c:v>
                </c:pt>
                <c:pt idx="16">
                  <c:v>288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345</c:v>
                </c:pt>
                <c:pt idx="21">
                  <c:v>288</c:v>
                </c:pt>
                <c:pt idx="22">
                  <c:v>300</c:v>
                </c:pt>
                <c:pt idx="23">
                  <c:v>288</c:v>
                </c:pt>
                <c:pt idx="24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8-4C77-B852-0A9F59E51225}"/>
            </c:ext>
          </c:extLst>
        </c:ser>
        <c:ser>
          <c:idx val="3"/>
          <c:order val="3"/>
          <c:tx>
            <c:strRef>
              <c:f>Лист1!$E$224:$E$225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Лист1!$E$226:$E$250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4E8-4C77-B852-0A9F59E51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537664"/>
        <c:axId val="61748352"/>
      </c:barChart>
      <c:catAx>
        <c:axId val="6153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61748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1748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61537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50610692133137"/>
          <c:y val="0.24415213105682432"/>
          <c:w val="0.99736378599113096"/>
          <c:h val="0.93274864251046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940" cy="520446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1" sqref="C11"/>
    </sheetView>
  </sheetViews>
  <sheetFormatPr defaultRowHeight="12.75"/>
  <cols>
    <col min="2" max="2" width="20.28515625" customWidth="1"/>
  </cols>
  <sheetData>
    <row r="1" spans="1:8" ht="15.75">
      <c r="A1" s="723" t="s">
        <v>193</v>
      </c>
      <c r="B1" s="723"/>
      <c r="C1" s="723"/>
      <c r="D1" s="723"/>
      <c r="E1" s="723"/>
      <c r="F1" s="723"/>
      <c r="G1" s="723"/>
      <c r="H1" s="723"/>
    </row>
    <row r="2" spans="1:8" ht="15.75">
      <c r="A2" s="723" t="s">
        <v>192</v>
      </c>
      <c r="B2" s="723"/>
      <c r="C2" s="723"/>
      <c r="D2" s="723"/>
      <c r="E2" s="723"/>
      <c r="F2" s="723"/>
      <c r="G2" s="723"/>
      <c r="H2" s="723"/>
    </row>
    <row r="3" spans="1:8" ht="15.75" thickBot="1">
      <c r="A3" s="3"/>
      <c r="B3" s="4"/>
      <c r="C3" s="3"/>
      <c r="D3" s="3"/>
      <c r="E3" s="3"/>
      <c r="F3" s="3"/>
      <c r="G3" s="3"/>
      <c r="H3" s="3"/>
    </row>
    <row r="4" spans="1:8" ht="45.75" thickBot="1">
      <c r="A4" s="68" t="s">
        <v>643</v>
      </c>
      <c r="B4" s="37" t="s">
        <v>644</v>
      </c>
      <c r="C4" s="37" t="s">
        <v>652</v>
      </c>
      <c r="D4" s="37" t="s">
        <v>653</v>
      </c>
      <c r="E4" s="37" t="s">
        <v>654</v>
      </c>
      <c r="F4" s="37" t="s">
        <v>655</v>
      </c>
      <c r="G4" s="37" t="s">
        <v>656</v>
      </c>
      <c r="H4" s="36" t="s">
        <v>46</v>
      </c>
    </row>
    <row r="5" spans="1:8" ht="15">
      <c r="A5" s="3"/>
      <c r="B5" s="9"/>
      <c r="C5" s="3"/>
      <c r="D5" s="3"/>
      <c r="E5" s="3"/>
      <c r="F5" s="3"/>
      <c r="G5" s="11"/>
      <c r="H5" s="11"/>
    </row>
    <row r="6" spans="1:8" ht="15">
      <c r="A6" s="3" t="s">
        <v>658</v>
      </c>
      <c r="B6" s="4" t="s">
        <v>845</v>
      </c>
      <c r="C6" s="3">
        <v>0.25</v>
      </c>
      <c r="D6" s="3">
        <v>251</v>
      </c>
      <c r="E6" s="3"/>
      <c r="F6" s="3"/>
      <c r="G6" s="11">
        <f>D6*C6</f>
        <v>62.75</v>
      </c>
      <c r="H6" s="11">
        <f>G6*12</f>
        <v>753</v>
      </c>
    </row>
    <row r="7" spans="1:8" ht="30">
      <c r="A7" s="3" t="s">
        <v>660</v>
      </c>
      <c r="B7" s="4" t="s">
        <v>690</v>
      </c>
      <c r="C7" s="3">
        <v>1</v>
      </c>
      <c r="D7" s="3">
        <v>221</v>
      </c>
      <c r="E7" s="3"/>
      <c r="F7" s="3"/>
      <c r="G7" s="11">
        <f>D7*C7</f>
        <v>221</v>
      </c>
      <c r="H7" s="11">
        <f>G7*12</f>
        <v>2652</v>
      </c>
    </row>
    <row r="8" spans="1:8" ht="15">
      <c r="A8" s="3" t="s">
        <v>661</v>
      </c>
      <c r="B8" s="4" t="s">
        <v>691</v>
      </c>
      <c r="C8" s="3">
        <v>3</v>
      </c>
      <c r="D8" s="3">
        <v>207.2</v>
      </c>
      <c r="E8" s="3"/>
      <c r="F8" s="3"/>
      <c r="G8" s="11">
        <f>D8*C8</f>
        <v>621.6</v>
      </c>
      <c r="H8" s="11">
        <f>G8*12</f>
        <v>7459.2</v>
      </c>
    </row>
    <row r="9" spans="1:8" ht="15">
      <c r="A9" s="3" t="s">
        <v>662</v>
      </c>
      <c r="B9" s="4" t="s">
        <v>692</v>
      </c>
      <c r="C9" s="3">
        <v>3</v>
      </c>
      <c r="D9" s="3">
        <v>185</v>
      </c>
      <c r="E9" s="3"/>
      <c r="F9" s="3"/>
      <c r="G9" s="11">
        <f>D9*C9</f>
        <v>555</v>
      </c>
      <c r="H9" s="11">
        <f>G9*12</f>
        <v>6660</v>
      </c>
    </row>
    <row r="10" spans="1:8" ht="15">
      <c r="A10" s="3"/>
      <c r="B10" s="4"/>
      <c r="C10" s="3"/>
      <c r="D10" s="3"/>
      <c r="E10" s="3"/>
      <c r="F10" s="3"/>
      <c r="G10" s="11">
        <f>D10*C10</f>
        <v>0</v>
      </c>
      <c r="H10" s="11">
        <f>G10*12</f>
        <v>0</v>
      </c>
    </row>
    <row r="11" spans="1:8" ht="15">
      <c r="A11" s="3"/>
      <c r="B11" s="2" t="s">
        <v>681</v>
      </c>
      <c r="C11" s="3">
        <f>SUM(C6:C9)</f>
        <v>7.25</v>
      </c>
      <c r="D11" s="3"/>
      <c r="E11" s="3"/>
      <c r="F11" s="3"/>
      <c r="G11" s="11">
        <f>SUM(G6:G9)</f>
        <v>1460.35</v>
      </c>
      <c r="H11" s="11">
        <f>SUM(H6:H9)</f>
        <v>17524.2</v>
      </c>
    </row>
    <row r="12" spans="1:8" ht="15">
      <c r="A12" s="3"/>
      <c r="B12" s="2" t="s">
        <v>682</v>
      </c>
      <c r="C12" s="3">
        <f>C6</f>
        <v>0.25</v>
      </c>
      <c r="D12" s="3"/>
      <c r="E12" s="3"/>
      <c r="F12" s="3"/>
      <c r="G12" s="11">
        <f>G6</f>
        <v>62.75</v>
      </c>
      <c r="H12" s="11">
        <f>H6</f>
        <v>753</v>
      </c>
    </row>
    <row r="13" spans="1:8" ht="30">
      <c r="A13" s="3"/>
      <c r="B13" s="2" t="s">
        <v>693</v>
      </c>
      <c r="C13" s="3">
        <f>C7</f>
        <v>1</v>
      </c>
      <c r="D13" s="3"/>
      <c r="E13" s="3"/>
      <c r="F13" s="3"/>
      <c r="G13" s="11">
        <f>G7</f>
        <v>221</v>
      </c>
      <c r="H13" s="11">
        <f>H7</f>
        <v>2652</v>
      </c>
    </row>
    <row r="14" spans="1:8" ht="15">
      <c r="B14" s="2"/>
      <c r="C14" s="3"/>
      <c r="D14" s="3"/>
      <c r="E14" s="3"/>
      <c r="F14" s="3"/>
      <c r="G14" s="11"/>
      <c r="H14" s="11"/>
    </row>
    <row r="15" spans="1:8" ht="15">
      <c r="B15" s="2" t="s">
        <v>684</v>
      </c>
      <c r="C15" s="3">
        <f>C9+C8</f>
        <v>6</v>
      </c>
      <c r="D15" s="3"/>
      <c r="E15" s="3"/>
      <c r="F15" s="3"/>
      <c r="G15" s="11">
        <f>G9+G8</f>
        <v>1176.5999999999999</v>
      </c>
      <c r="H15" s="11">
        <f>H9+H8</f>
        <v>14119.2</v>
      </c>
    </row>
  </sheetData>
  <mergeCells count="2">
    <mergeCell ref="A1:H1"/>
    <mergeCell ref="A2:H2"/>
  </mergeCells>
  <phoneticPr fontId="15" type="noConversion"/>
  <pageMargins left="0.75" right="0.75" top="1" bottom="1" header="0.5" footer="0.5"/>
  <pageSetup paperSize="9" orientation="portrait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B1" workbookViewId="0">
      <selection activeCell="S25" sqref="S25"/>
    </sheetView>
  </sheetViews>
  <sheetFormatPr defaultRowHeight="12.75"/>
  <cols>
    <col min="1" max="1" width="9.140625" hidden="1" customWidth="1"/>
    <col min="2" max="2" width="39.85546875" customWidth="1"/>
    <col min="3" max="6" width="9.140625" hidden="1" customWidth="1"/>
    <col min="7" max="7" width="9" customWidth="1"/>
    <col min="8" max="8" width="8.85546875" customWidth="1"/>
    <col min="9" max="18" width="9.140625" hidden="1" customWidth="1"/>
    <col min="19" max="19" width="24" customWidth="1"/>
  </cols>
  <sheetData>
    <row r="1" spans="1:19" s="645" customFormat="1" ht="53.25" customHeight="1">
      <c r="A1" s="847" t="s">
        <v>999</v>
      </c>
      <c r="B1" s="847"/>
      <c r="C1" s="847"/>
      <c r="D1" s="847"/>
      <c r="E1" s="847"/>
      <c r="F1" s="847"/>
      <c r="G1" s="847"/>
      <c r="H1" s="847"/>
      <c r="I1" s="847"/>
      <c r="J1" s="847"/>
      <c r="K1" s="847"/>
      <c r="L1" s="847"/>
      <c r="M1" s="847"/>
      <c r="N1" s="847"/>
      <c r="O1" s="847"/>
      <c r="P1" s="847"/>
      <c r="Q1" s="847"/>
      <c r="R1" s="847"/>
      <c r="S1" s="847"/>
    </row>
    <row r="2" spans="1:19" s="648" customFormat="1" ht="36" customHeight="1">
      <c r="A2" s="646"/>
      <c r="B2" s="647" t="s">
        <v>995</v>
      </c>
      <c r="C2" s="647"/>
      <c r="D2" s="647"/>
      <c r="E2" s="647"/>
      <c r="F2" s="647"/>
      <c r="G2" s="647" t="s">
        <v>996</v>
      </c>
      <c r="H2" s="647" t="s">
        <v>997</v>
      </c>
      <c r="I2" s="647"/>
      <c r="J2" s="647"/>
      <c r="K2" s="647"/>
      <c r="L2" s="647"/>
      <c r="M2" s="647"/>
      <c r="N2" s="647"/>
      <c r="O2" s="647"/>
      <c r="P2" s="647"/>
      <c r="Q2" s="647"/>
      <c r="R2" s="647"/>
      <c r="S2" s="647" t="s">
        <v>998</v>
      </c>
    </row>
    <row r="3" spans="1:19" ht="30" hidden="1">
      <c r="A3" s="383" t="s">
        <v>790</v>
      </c>
      <c r="B3" s="200" t="s">
        <v>203</v>
      </c>
      <c r="C3" s="200" t="s">
        <v>720</v>
      </c>
      <c r="D3" s="201" t="s">
        <v>964</v>
      </c>
      <c r="E3" s="201" t="s">
        <v>623</v>
      </c>
      <c r="F3" s="201" t="s">
        <v>397</v>
      </c>
      <c r="G3" s="581"/>
      <c r="H3" s="582"/>
      <c r="I3" s="583"/>
      <c r="J3" s="201"/>
      <c r="K3" s="201"/>
      <c r="L3" s="201"/>
      <c r="M3" s="202"/>
      <c r="N3" s="561">
        <v>5265</v>
      </c>
      <c r="O3" s="202"/>
      <c r="P3" s="202"/>
      <c r="Q3" s="202"/>
      <c r="R3" s="202">
        <f>N3*30%</f>
        <v>1579.5</v>
      </c>
      <c r="S3" s="123"/>
    </row>
    <row r="4" spans="1:19" ht="33.75" customHeight="1">
      <c r="A4" s="372" t="s">
        <v>791</v>
      </c>
      <c r="B4" s="190" t="s">
        <v>345</v>
      </c>
      <c r="C4" s="379" t="s">
        <v>481</v>
      </c>
      <c r="D4" s="191" t="s">
        <v>504</v>
      </c>
      <c r="E4" s="191" t="s">
        <v>576</v>
      </c>
      <c r="F4" s="191" t="s">
        <v>406</v>
      </c>
      <c r="G4" s="497">
        <v>1</v>
      </c>
      <c r="H4" s="584">
        <v>1</v>
      </c>
      <c r="I4" s="585">
        <f>H4*10%</f>
        <v>0.1</v>
      </c>
      <c r="J4" s="191"/>
      <c r="K4" s="191"/>
      <c r="L4" s="191"/>
      <c r="M4" s="160"/>
      <c r="N4" s="561">
        <f>H4+I4</f>
        <v>1.1000000000000001</v>
      </c>
      <c r="O4" s="160"/>
      <c r="P4" s="160"/>
      <c r="Q4" s="160"/>
      <c r="R4" s="160">
        <f>N4*20%</f>
        <v>0.22</v>
      </c>
      <c r="S4" s="649">
        <f>ROUND(G4*13.5*1.22,1)</f>
        <v>16.5</v>
      </c>
    </row>
    <row r="5" spans="1:19" ht="29.25" customHeight="1">
      <c r="A5" s="395" t="s">
        <v>791</v>
      </c>
      <c r="B5" s="390" t="s">
        <v>483</v>
      </c>
      <c r="C5" s="379" t="s">
        <v>481</v>
      </c>
      <c r="D5" s="311" t="s">
        <v>504</v>
      </c>
      <c r="E5" s="311" t="s">
        <v>576</v>
      </c>
      <c r="F5" s="311" t="s">
        <v>406</v>
      </c>
      <c r="G5" s="574">
        <v>6</v>
      </c>
      <c r="H5" s="586">
        <v>5</v>
      </c>
      <c r="I5" s="587"/>
      <c r="J5" s="396"/>
      <c r="K5" s="396"/>
      <c r="L5" s="396"/>
      <c r="M5" s="397"/>
      <c r="N5" s="245">
        <f t="shared" ref="N5:N6" si="0">H5+I5+J5+K5+L5+M5</f>
        <v>5</v>
      </c>
      <c r="O5" s="397"/>
      <c r="P5" s="313"/>
      <c r="Q5" s="313"/>
      <c r="R5" s="189">
        <f>N5*G5*10%</f>
        <v>3</v>
      </c>
      <c r="S5" s="649">
        <f>ROUND(G5*13.5*1.22,1)</f>
        <v>98.8</v>
      </c>
    </row>
    <row r="6" spans="1:19" ht="30" hidden="1">
      <c r="A6" s="372" t="s">
        <v>791</v>
      </c>
      <c r="B6" s="190" t="s">
        <v>118</v>
      </c>
      <c r="C6" s="190" t="s">
        <v>971</v>
      </c>
      <c r="D6" s="369">
        <v>3231</v>
      </c>
      <c r="E6" s="369"/>
      <c r="F6" s="369">
        <v>9</v>
      </c>
      <c r="G6" s="588"/>
      <c r="H6" s="589"/>
      <c r="I6" s="590"/>
      <c r="J6" s="336"/>
      <c r="K6" s="336"/>
      <c r="L6" s="336"/>
      <c r="M6" s="160"/>
      <c r="N6" s="305">
        <f t="shared" si="0"/>
        <v>0</v>
      </c>
      <c r="O6" s="160"/>
      <c r="P6" s="160"/>
      <c r="Q6" s="160"/>
      <c r="R6" s="189">
        <f>N6*20%</f>
        <v>0</v>
      </c>
      <c r="S6" s="649">
        <f>ROUND(G6*13.5*1.22,1)</f>
        <v>0</v>
      </c>
    </row>
    <row r="7" spans="1:19" ht="27.75" hidden="1" customHeight="1">
      <c r="A7" s="372" t="s">
        <v>791</v>
      </c>
      <c r="B7" s="190" t="s">
        <v>119</v>
      </c>
      <c r="C7" s="190" t="s">
        <v>971</v>
      </c>
      <c r="D7" s="369">
        <v>3231</v>
      </c>
      <c r="E7" s="369"/>
      <c r="F7" s="369">
        <v>7</v>
      </c>
      <c r="G7" s="588"/>
      <c r="H7" s="589"/>
      <c r="I7" s="590"/>
      <c r="J7" s="336"/>
      <c r="K7" s="336"/>
      <c r="L7" s="336"/>
      <c r="M7" s="160"/>
      <c r="N7" s="305">
        <f>H7</f>
        <v>0</v>
      </c>
      <c r="O7" s="160"/>
      <c r="P7" s="160"/>
      <c r="Q7" s="160"/>
      <c r="R7" s="189">
        <f>N7*G7*20%</f>
        <v>0</v>
      </c>
      <c r="S7" s="649">
        <f>ROUND(G7*13.5*1.22,1)</f>
        <v>0</v>
      </c>
    </row>
    <row r="8" spans="1:19" ht="27" hidden="1" customHeight="1">
      <c r="A8" s="372" t="s">
        <v>791</v>
      </c>
      <c r="B8" s="190" t="s">
        <v>120</v>
      </c>
      <c r="C8" s="190" t="s">
        <v>971</v>
      </c>
      <c r="D8" s="369">
        <v>3231</v>
      </c>
      <c r="E8" s="369"/>
      <c r="F8" s="369">
        <v>8</v>
      </c>
      <c r="G8" s="588"/>
      <c r="H8" s="589"/>
      <c r="I8" s="590"/>
      <c r="J8" s="336"/>
      <c r="K8" s="336"/>
      <c r="L8" s="336"/>
      <c r="M8" s="160"/>
      <c r="N8" s="305">
        <v>4745</v>
      </c>
      <c r="O8" s="160"/>
      <c r="P8" s="160"/>
      <c r="Q8" s="160"/>
      <c r="R8" s="189">
        <f>N8*G8*20%</f>
        <v>0</v>
      </c>
      <c r="S8" s="649">
        <f>ROUND(G8*13.5*1.22,1)</f>
        <v>0</v>
      </c>
    </row>
    <row r="9" spans="1:19" ht="15" hidden="1" customHeight="1">
      <c r="A9" s="372" t="s">
        <v>793</v>
      </c>
      <c r="B9" s="371" t="s">
        <v>270</v>
      </c>
      <c r="C9" s="379" t="s">
        <v>803</v>
      </c>
      <c r="D9" s="369">
        <v>5132</v>
      </c>
      <c r="E9" s="369"/>
      <c r="F9" s="369">
        <v>3</v>
      </c>
      <c r="G9" s="588"/>
      <c r="H9" s="589"/>
      <c r="I9" s="590"/>
      <c r="J9" s="336"/>
      <c r="K9" s="336"/>
      <c r="L9" s="336"/>
      <c r="M9" s="160"/>
      <c r="N9" s="305">
        <v>3674</v>
      </c>
      <c r="O9" s="160"/>
      <c r="P9" s="160"/>
      <c r="Q9" s="160"/>
      <c r="R9" s="189"/>
      <c r="S9" s="649">
        <f>ROUND(G9*6.7*1.25,1)</f>
        <v>0</v>
      </c>
    </row>
    <row r="10" spans="1:19" ht="15.75" hidden="1" thickBot="1">
      <c r="A10" s="372" t="s">
        <v>794</v>
      </c>
      <c r="B10" s="382" t="s">
        <v>979</v>
      </c>
      <c r="C10" s="382" t="s">
        <v>979</v>
      </c>
      <c r="D10" s="191" t="s">
        <v>507</v>
      </c>
      <c r="E10" s="195"/>
      <c r="F10" s="195" t="s">
        <v>404</v>
      </c>
      <c r="G10" s="580"/>
      <c r="H10" s="591"/>
      <c r="I10" s="592"/>
      <c r="J10" s="195"/>
      <c r="K10" s="195"/>
      <c r="L10" s="195"/>
      <c r="M10" s="164"/>
      <c r="N10" s="305">
        <f t="shared" ref="N10" si="1">G10*H10</f>
        <v>0</v>
      </c>
      <c r="O10" s="164"/>
      <c r="P10" s="164"/>
      <c r="Q10" s="164"/>
      <c r="R10" s="164"/>
      <c r="S10" s="649">
        <f>ROUND(G10*6.7*1.22,1)</f>
        <v>0</v>
      </c>
    </row>
    <row r="11" spans="1:19" ht="17.25" customHeight="1" thickBot="1">
      <c r="A11" s="488" t="s">
        <v>617</v>
      </c>
      <c r="B11" s="489" t="s">
        <v>204</v>
      </c>
      <c r="C11" s="490" t="s">
        <v>498</v>
      </c>
      <c r="D11" s="491" t="s">
        <v>974</v>
      </c>
      <c r="E11" s="491"/>
      <c r="F11" s="491" t="s">
        <v>400</v>
      </c>
      <c r="G11" s="593">
        <v>6.5</v>
      </c>
      <c r="H11" s="578">
        <v>6</v>
      </c>
      <c r="I11" s="594"/>
      <c r="J11" s="493"/>
      <c r="K11" s="493"/>
      <c r="L11" s="493"/>
      <c r="M11" s="496"/>
      <c r="N11" s="305">
        <v>3153</v>
      </c>
      <c r="O11" s="494"/>
      <c r="P11" s="494"/>
      <c r="Q11" s="492"/>
      <c r="R11" s="492"/>
      <c r="S11" s="649">
        <f>ROUND(G11*6.7*1.25,1)</f>
        <v>54.4</v>
      </c>
    </row>
    <row r="12" spans="1:19" ht="15">
      <c r="A12" s="481"/>
      <c r="B12" s="482"/>
      <c r="C12" s="482"/>
      <c r="D12" s="483"/>
      <c r="E12" s="483"/>
      <c r="F12" s="483"/>
      <c r="G12" s="484"/>
      <c r="H12" s="483"/>
      <c r="I12" s="485"/>
      <c r="J12" s="485"/>
      <c r="K12" s="485"/>
      <c r="L12" s="485"/>
      <c r="M12" s="484"/>
      <c r="N12" s="486"/>
      <c r="O12" s="487"/>
      <c r="P12" s="487"/>
      <c r="Q12" s="484"/>
      <c r="R12" s="484"/>
      <c r="S12" s="354"/>
    </row>
    <row r="13" spans="1:19" ht="14.25">
      <c r="A13" s="327"/>
      <c r="B13" s="634" t="s">
        <v>681</v>
      </c>
      <c r="C13" s="635"/>
      <c r="D13" s="635"/>
      <c r="E13" s="635"/>
      <c r="F13" s="635"/>
      <c r="G13" s="319">
        <f>G14+G15+G16+G17</f>
        <v>13.5</v>
      </c>
      <c r="H13" s="635"/>
      <c r="I13" s="635"/>
      <c r="J13" s="635"/>
      <c r="K13" s="635"/>
      <c r="L13" s="635"/>
      <c r="M13" s="286"/>
      <c r="N13" s="636"/>
      <c r="O13" s="637"/>
      <c r="P13" s="637"/>
      <c r="Q13" s="637"/>
      <c r="R13" s="637"/>
      <c r="S13" s="351">
        <f>S14+S15+S16+S17</f>
        <v>169.7</v>
      </c>
    </row>
    <row r="14" spans="1:19" ht="15">
      <c r="A14" s="284"/>
      <c r="B14" s="638" t="s">
        <v>682</v>
      </c>
      <c r="C14" s="417"/>
      <c r="D14" s="417"/>
      <c r="E14" s="417"/>
      <c r="F14" s="417"/>
      <c r="G14" s="418">
        <f>G3</f>
        <v>0</v>
      </c>
      <c r="H14" s="417"/>
      <c r="I14" s="417"/>
      <c r="J14" s="303"/>
      <c r="K14" s="303"/>
      <c r="L14" s="303"/>
      <c r="M14" s="286"/>
      <c r="N14" s="288"/>
      <c r="O14" s="289"/>
      <c r="P14" s="289"/>
      <c r="Q14" s="289"/>
      <c r="R14" s="289"/>
      <c r="S14" s="639">
        <f>S3</f>
        <v>0</v>
      </c>
    </row>
    <row r="15" spans="1:19" ht="14.25" customHeight="1">
      <c r="A15" s="284"/>
      <c r="B15" s="640" t="s">
        <v>824</v>
      </c>
      <c r="C15" s="350"/>
      <c r="D15" s="350"/>
      <c r="E15" s="350"/>
      <c r="F15" s="350"/>
      <c r="G15" s="414">
        <f>SUM(G4:G8)</f>
        <v>7</v>
      </c>
      <c r="H15" s="350"/>
      <c r="I15" s="350"/>
      <c r="J15" s="303"/>
      <c r="K15" s="303"/>
      <c r="L15" s="303"/>
      <c r="M15" s="319"/>
      <c r="N15" s="288"/>
      <c r="O15" s="289"/>
      <c r="P15" s="289"/>
      <c r="Q15" s="289"/>
      <c r="R15" s="289"/>
      <c r="S15" s="641">
        <f>SUM(S4:S8)</f>
        <v>115.3</v>
      </c>
    </row>
    <row r="16" spans="1:19" ht="14.25" customHeight="1" thickBot="1">
      <c r="A16" s="284"/>
      <c r="B16" s="642" t="s">
        <v>698</v>
      </c>
      <c r="C16" s="350"/>
      <c r="D16" s="350"/>
      <c r="E16" s="350"/>
      <c r="F16" s="350"/>
      <c r="G16" s="414">
        <f>G9</f>
        <v>0</v>
      </c>
      <c r="H16" s="350"/>
      <c r="I16" s="350"/>
      <c r="J16" s="303"/>
      <c r="K16" s="303"/>
      <c r="L16" s="303"/>
      <c r="M16" s="319"/>
      <c r="N16" s="288"/>
      <c r="O16" s="289"/>
      <c r="P16" s="289"/>
      <c r="Q16" s="289"/>
      <c r="R16" s="289"/>
      <c r="S16" s="641">
        <f>S9</f>
        <v>0</v>
      </c>
    </row>
    <row r="17" spans="1:19" ht="15">
      <c r="A17" s="284"/>
      <c r="B17" s="643" t="s">
        <v>684</v>
      </c>
      <c r="C17" s="304"/>
      <c r="D17" s="304"/>
      <c r="E17" s="304"/>
      <c r="F17" s="304"/>
      <c r="G17" s="286">
        <f>SUM(G11)+G10</f>
        <v>6.5</v>
      </c>
      <c r="H17" s="304"/>
      <c r="I17" s="304"/>
      <c r="J17" s="304"/>
      <c r="K17" s="304"/>
      <c r="L17" s="304"/>
      <c r="M17" s="286"/>
      <c r="N17" s="288"/>
      <c r="O17" s="289"/>
      <c r="P17" s="289"/>
      <c r="Q17" s="289"/>
      <c r="R17" s="289"/>
      <c r="S17" s="644">
        <f>SUM(S11)+S10</f>
        <v>54.4</v>
      </c>
    </row>
  </sheetData>
  <mergeCells count="1">
    <mergeCell ref="A1:S1"/>
  </mergeCells>
  <phoneticPr fontId="1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T3" sqref="T3"/>
    </sheetView>
  </sheetViews>
  <sheetFormatPr defaultRowHeight="12.75"/>
  <cols>
    <col min="2" max="2" width="30.5703125" customWidth="1"/>
    <col min="3" max="6" width="9.140625" hidden="1" customWidth="1"/>
  </cols>
  <sheetData>
    <row r="1" spans="1:19" ht="18.75">
      <c r="A1" s="753" t="s">
        <v>1071</v>
      </c>
      <c r="B1" s="733"/>
      <c r="C1" s="733"/>
      <c r="D1" s="733"/>
      <c r="E1" s="733"/>
      <c r="F1" s="733"/>
      <c r="G1" s="733"/>
      <c r="H1" s="733"/>
      <c r="I1" s="733"/>
      <c r="J1" s="733"/>
      <c r="K1" s="733"/>
      <c r="L1" s="733"/>
      <c r="M1" s="733"/>
      <c r="N1" s="733"/>
      <c r="O1" s="733"/>
      <c r="P1" s="733"/>
      <c r="Q1" s="733"/>
      <c r="R1" s="733"/>
      <c r="S1" s="754"/>
    </row>
    <row r="2" spans="1:19" ht="30.75" customHeight="1">
      <c r="A2" s="372" t="s">
        <v>790</v>
      </c>
      <c r="B2" s="190" t="s">
        <v>1029</v>
      </c>
      <c r="C2" s="190" t="s">
        <v>799</v>
      </c>
      <c r="D2" s="191" t="s">
        <v>544</v>
      </c>
      <c r="E2" s="191"/>
      <c r="F2" s="191" t="s">
        <v>397</v>
      </c>
      <c r="G2" s="497">
        <v>1</v>
      </c>
      <c r="H2" s="575"/>
      <c r="I2" s="588"/>
      <c r="J2" s="191"/>
      <c r="K2" s="191"/>
      <c r="L2" s="232"/>
      <c r="M2" s="160"/>
      <c r="N2" s="245"/>
      <c r="O2" s="160"/>
      <c r="P2" s="160"/>
      <c r="Q2" s="160"/>
      <c r="R2" s="160"/>
      <c r="S2" s="123"/>
    </row>
    <row r="3" spans="1:19" ht="25.5" customHeight="1">
      <c r="A3" s="372" t="s">
        <v>790</v>
      </c>
      <c r="B3" s="190" t="s">
        <v>302</v>
      </c>
      <c r="C3" s="190" t="s">
        <v>302</v>
      </c>
      <c r="D3" s="191" t="s">
        <v>544</v>
      </c>
      <c r="E3" s="191"/>
      <c r="F3" s="191" t="s">
        <v>397</v>
      </c>
      <c r="G3" s="497">
        <v>0.25</v>
      </c>
      <c r="H3" s="573"/>
      <c r="I3" s="575"/>
      <c r="J3" s="191"/>
      <c r="K3" s="191"/>
      <c r="L3" s="232"/>
      <c r="M3" s="160"/>
      <c r="N3" s="305"/>
      <c r="O3" s="160"/>
      <c r="P3" s="160"/>
      <c r="Q3" s="160"/>
      <c r="R3" s="160"/>
      <c r="S3" s="123"/>
    </row>
    <row r="4" spans="1:19" ht="32.25" customHeight="1">
      <c r="A4" s="372" t="s">
        <v>790</v>
      </c>
      <c r="B4" s="190" t="s">
        <v>1007</v>
      </c>
      <c r="C4" s="190" t="s">
        <v>1006</v>
      </c>
      <c r="D4" s="191" t="s">
        <v>544</v>
      </c>
      <c r="E4" s="191"/>
      <c r="F4" s="191" t="s">
        <v>397</v>
      </c>
      <c r="G4" s="497">
        <v>1</v>
      </c>
      <c r="H4" s="573"/>
      <c r="I4" s="575"/>
      <c r="J4" s="191"/>
      <c r="K4" s="191"/>
      <c r="L4" s="232"/>
      <c r="M4" s="160"/>
      <c r="N4" s="245"/>
      <c r="O4" s="160"/>
      <c r="P4" s="160"/>
      <c r="Q4" s="160"/>
      <c r="R4" s="160"/>
      <c r="S4" s="123"/>
    </row>
    <row r="5" spans="1:19" ht="15" customHeight="1">
      <c r="A5" s="372" t="s">
        <v>790</v>
      </c>
      <c r="B5" s="663" t="s">
        <v>1008</v>
      </c>
      <c r="C5" s="190" t="s">
        <v>1008</v>
      </c>
      <c r="D5" s="191" t="s">
        <v>544</v>
      </c>
      <c r="E5" s="191"/>
      <c r="F5" s="191" t="s">
        <v>397</v>
      </c>
      <c r="G5" s="497">
        <v>1</v>
      </c>
      <c r="H5" s="573"/>
      <c r="I5" s="575"/>
      <c r="J5" s="191"/>
      <c r="K5" s="191"/>
      <c r="L5" s="232"/>
      <c r="M5" s="160"/>
      <c r="N5" s="245"/>
      <c r="O5" s="160"/>
      <c r="P5" s="160"/>
      <c r="Q5" s="160"/>
      <c r="R5" s="160"/>
      <c r="S5" s="123"/>
    </row>
    <row r="6" spans="1:19" ht="15.75" customHeight="1">
      <c r="A6" s="372" t="s">
        <v>790</v>
      </c>
      <c r="B6" s="663" t="s">
        <v>591</v>
      </c>
      <c r="C6" s="663" t="s">
        <v>591</v>
      </c>
      <c r="D6" s="191" t="s">
        <v>595</v>
      </c>
      <c r="E6" s="201" t="s">
        <v>596</v>
      </c>
      <c r="F6" s="201" t="s">
        <v>397</v>
      </c>
      <c r="G6" s="581">
        <v>1</v>
      </c>
      <c r="H6" s="573"/>
      <c r="I6" s="575"/>
      <c r="J6" s="191"/>
      <c r="K6" s="191"/>
      <c r="L6" s="232"/>
      <c r="M6" s="160"/>
      <c r="N6" s="245"/>
      <c r="O6" s="160"/>
      <c r="P6" s="160"/>
      <c r="Q6" s="160"/>
      <c r="R6" s="160"/>
      <c r="S6" s="123"/>
    </row>
    <row r="7" spans="1:19" ht="15.75">
      <c r="A7" s="372" t="s">
        <v>790</v>
      </c>
      <c r="B7" s="653" t="s">
        <v>697</v>
      </c>
      <c r="C7" s="653" t="s">
        <v>697</v>
      </c>
      <c r="D7" s="191" t="s">
        <v>544</v>
      </c>
      <c r="E7" s="191" t="s">
        <v>1012</v>
      </c>
      <c r="F7" s="191" t="s">
        <v>397</v>
      </c>
      <c r="G7" s="497">
        <v>0.5</v>
      </c>
      <c r="H7" s="573"/>
      <c r="I7" s="575"/>
      <c r="J7" s="191"/>
      <c r="K7" s="191"/>
      <c r="L7" s="232"/>
      <c r="M7" s="160"/>
      <c r="N7" s="305"/>
      <c r="O7" s="160"/>
      <c r="P7" s="160"/>
      <c r="Q7" s="160"/>
      <c r="R7" s="160"/>
      <c r="S7" s="123"/>
    </row>
    <row r="8" spans="1:19" ht="15.75">
      <c r="A8" s="372" t="s">
        <v>790</v>
      </c>
      <c r="B8" s="653" t="s">
        <v>1009</v>
      </c>
      <c r="C8" s="653" t="s">
        <v>1009</v>
      </c>
      <c r="D8" s="191" t="s">
        <v>544</v>
      </c>
      <c r="E8" s="191"/>
      <c r="F8" s="191" t="s">
        <v>397</v>
      </c>
      <c r="G8" s="497">
        <v>3</v>
      </c>
      <c r="H8" s="573"/>
      <c r="I8" s="575"/>
      <c r="J8" s="191"/>
      <c r="K8" s="191"/>
      <c r="L8" s="232"/>
      <c r="M8" s="160"/>
      <c r="N8" s="245"/>
      <c r="O8" s="160"/>
      <c r="P8" s="160"/>
      <c r="Q8" s="160"/>
      <c r="R8" s="160"/>
      <c r="S8" s="123"/>
    </row>
    <row r="9" spans="1:19" ht="15.75">
      <c r="A9" s="372" t="s">
        <v>790</v>
      </c>
      <c r="B9" s="653" t="s">
        <v>127</v>
      </c>
      <c r="C9" s="653" t="s">
        <v>127</v>
      </c>
      <c r="D9" s="195" t="s">
        <v>544</v>
      </c>
      <c r="E9" s="195"/>
      <c r="F9" s="195" t="s">
        <v>399</v>
      </c>
      <c r="G9" s="572">
        <v>2</v>
      </c>
      <c r="H9" s="602"/>
      <c r="I9" s="592"/>
      <c r="J9" s="195"/>
      <c r="K9" s="195"/>
      <c r="L9" s="244"/>
      <c r="M9" s="160"/>
      <c r="N9" s="245"/>
      <c r="O9" s="196"/>
      <c r="P9" s="196"/>
      <c r="Q9" s="196"/>
      <c r="R9" s="160"/>
      <c r="S9" s="123"/>
    </row>
    <row r="10" spans="1:19" ht="15.75">
      <c r="A10" s="372" t="s">
        <v>791</v>
      </c>
      <c r="B10" s="653" t="s">
        <v>1010</v>
      </c>
      <c r="C10" s="653" t="s">
        <v>1010</v>
      </c>
      <c r="D10" s="191" t="s">
        <v>1013</v>
      </c>
      <c r="E10" s="191"/>
      <c r="F10" s="191" t="s">
        <v>398</v>
      </c>
      <c r="G10" s="497">
        <v>2</v>
      </c>
      <c r="H10" s="573"/>
      <c r="I10" s="575"/>
      <c r="J10" s="191"/>
      <c r="K10" s="191"/>
      <c r="L10" s="232"/>
      <c r="M10" s="160"/>
      <c r="N10" s="245"/>
      <c r="O10" s="160"/>
      <c r="P10" s="160"/>
      <c r="Q10" s="160"/>
      <c r="R10" s="160"/>
      <c r="S10" s="123"/>
    </row>
    <row r="11" spans="1:19" ht="15.75">
      <c r="A11" s="372" t="s">
        <v>791</v>
      </c>
      <c r="B11" s="653" t="s">
        <v>1011</v>
      </c>
      <c r="C11" s="653" t="s">
        <v>1011</v>
      </c>
      <c r="D11" s="191" t="s">
        <v>1013</v>
      </c>
      <c r="E11" s="191"/>
      <c r="F11" s="191" t="s">
        <v>398</v>
      </c>
      <c r="G11" s="497">
        <v>2</v>
      </c>
      <c r="H11" s="573"/>
      <c r="I11" s="575"/>
      <c r="J11" s="191"/>
      <c r="K11" s="191"/>
      <c r="L11" s="232"/>
      <c r="M11" s="160"/>
      <c r="N11" s="245"/>
      <c r="O11" s="160"/>
      <c r="P11" s="160"/>
      <c r="Q11" s="160"/>
      <c r="R11" s="160"/>
      <c r="S11" s="123"/>
    </row>
    <row r="12" spans="1:19" ht="30">
      <c r="A12" s="372" t="s">
        <v>791</v>
      </c>
      <c r="B12" s="190" t="s">
        <v>1061</v>
      </c>
      <c r="C12" s="379" t="s">
        <v>21</v>
      </c>
      <c r="D12" s="191" t="s">
        <v>505</v>
      </c>
      <c r="E12" s="191"/>
      <c r="F12" s="191" t="s">
        <v>401</v>
      </c>
      <c r="G12" s="497">
        <v>1</v>
      </c>
      <c r="H12" s="575"/>
      <c r="I12" s="585"/>
      <c r="J12" s="191"/>
      <c r="K12" s="191"/>
      <c r="L12" s="232"/>
      <c r="M12" s="160"/>
      <c r="N12" s="305"/>
      <c r="O12" s="160"/>
      <c r="P12" s="160"/>
      <c r="Q12" s="160"/>
      <c r="R12" s="160"/>
      <c r="S12" s="123"/>
    </row>
    <row r="13" spans="1:19" ht="30">
      <c r="A13" s="372" t="s">
        <v>791</v>
      </c>
      <c r="B13" s="190" t="s">
        <v>89</v>
      </c>
      <c r="C13" s="190" t="s">
        <v>971</v>
      </c>
      <c r="D13" s="191" t="s">
        <v>505</v>
      </c>
      <c r="E13" s="191"/>
      <c r="F13" s="191" t="s">
        <v>399</v>
      </c>
      <c r="G13" s="497">
        <v>2</v>
      </c>
      <c r="H13" s="602"/>
      <c r="I13" s="575"/>
      <c r="J13" s="191"/>
      <c r="K13" s="191"/>
      <c r="L13" s="366"/>
      <c r="M13" s="532"/>
      <c r="N13" s="305"/>
      <c r="O13" s="160"/>
      <c r="P13" s="160"/>
      <c r="Q13" s="160"/>
      <c r="R13" s="160"/>
      <c r="S13" s="123"/>
    </row>
    <row r="14" spans="1:19" ht="30">
      <c r="A14" s="372" t="s">
        <v>791</v>
      </c>
      <c r="B14" s="190" t="s">
        <v>1062</v>
      </c>
      <c r="C14" s="190" t="s">
        <v>971</v>
      </c>
      <c r="D14" s="191" t="s">
        <v>505</v>
      </c>
      <c r="E14" s="191"/>
      <c r="F14" s="191" t="s">
        <v>401</v>
      </c>
      <c r="G14" s="497">
        <v>3</v>
      </c>
      <c r="H14" s="602"/>
      <c r="I14" s="575"/>
      <c r="J14" s="191"/>
      <c r="K14" s="191"/>
      <c r="L14" s="366"/>
      <c r="M14" s="532"/>
      <c r="N14" s="305"/>
      <c r="O14" s="160"/>
      <c r="P14" s="160"/>
      <c r="Q14" s="160"/>
      <c r="R14" s="160"/>
      <c r="S14" s="123"/>
    </row>
    <row r="15" spans="1:19" ht="30" customHeight="1">
      <c r="A15" s="372" t="s">
        <v>791</v>
      </c>
      <c r="B15" s="190" t="s">
        <v>556</v>
      </c>
      <c r="C15" s="190" t="s">
        <v>304</v>
      </c>
      <c r="D15" s="311" t="s">
        <v>505</v>
      </c>
      <c r="E15" s="311"/>
      <c r="F15" s="311" t="s">
        <v>399</v>
      </c>
      <c r="G15" s="497">
        <v>1</v>
      </c>
      <c r="H15" s="602"/>
      <c r="I15" s="598"/>
      <c r="J15" s="311"/>
      <c r="K15" s="311"/>
      <c r="L15" s="315"/>
      <c r="M15" s="316"/>
      <c r="N15" s="305"/>
      <c r="O15" s="313"/>
      <c r="P15" s="313"/>
      <c r="Q15" s="313"/>
      <c r="R15" s="160"/>
      <c r="S15" s="123"/>
    </row>
    <row r="16" spans="1:19" ht="15.75" customHeight="1">
      <c r="A16" s="372" t="s">
        <v>791</v>
      </c>
      <c r="B16" s="190" t="s">
        <v>557</v>
      </c>
      <c r="C16" s="190" t="s">
        <v>304</v>
      </c>
      <c r="D16" s="191" t="s">
        <v>505</v>
      </c>
      <c r="E16" s="195"/>
      <c r="F16" s="195" t="s">
        <v>398</v>
      </c>
      <c r="G16" s="572">
        <v>1</v>
      </c>
      <c r="H16" s="497"/>
      <c r="I16" s="592"/>
      <c r="J16" s="195"/>
      <c r="K16" s="195"/>
      <c r="L16" s="244"/>
      <c r="M16" s="160"/>
      <c r="N16" s="245"/>
      <c r="O16" s="196"/>
      <c r="P16" s="196"/>
      <c r="Q16" s="196"/>
      <c r="R16" s="160"/>
      <c r="S16" s="123"/>
    </row>
    <row r="17" spans="1:19" ht="30">
      <c r="A17" s="372" t="s">
        <v>790</v>
      </c>
      <c r="B17" s="190" t="s">
        <v>1014</v>
      </c>
      <c r="C17" s="194" t="s">
        <v>735</v>
      </c>
      <c r="D17" s="195" t="s">
        <v>544</v>
      </c>
      <c r="E17" s="195"/>
      <c r="F17" s="195" t="s">
        <v>399</v>
      </c>
      <c r="G17" s="572">
        <v>1</v>
      </c>
      <c r="H17" s="602"/>
      <c r="I17" s="592"/>
      <c r="J17" s="195"/>
      <c r="K17" s="195"/>
      <c r="L17" s="244"/>
      <c r="M17" s="160"/>
      <c r="N17" s="245"/>
      <c r="O17" s="196"/>
      <c r="P17" s="196"/>
      <c r="Q17" s="196"/>
      <c r="R17" s="196"/>
      <c r="S17" s="123"/>
    </row>
  </sheetData>
  <mergeCells count="1">
    <mergeCell ref="A1:S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showZeros="0" topLeftCell="A4" zoomScale="85" zoomScaleNormal="85" zoomScaleSheetLayoutView="50" workbookViewId="0">
      <selection activeCell="I25" sqref="I25"/>
    </sheetView>
  </sheetViews>
  <sheetFormatPr defaultRowHeight="15"/>
  <cols>
    <col min="1" max="1" width="4" style="3" customWidth="1"/>
    <col min="2" max="2" width="8.28515625" style="4" customWidth="1"/>
    <col min="3" max="3" width="4.85546875" style="4" hidden="1" customWidth="1"/>
    <col min="4" max="4" width="9.7109375" style="4" hidden="1" customWidth="1"/>
    <col min="5" max="5" width="8.5703125" style="3" customWidth="1"/>
    <col min="6" max="6" width="8.85546875" style="95" hidden="1" customWidth="1"/>
    <col min="7" max="7" width="6.140625" style="3" hidden="1" customWidth="1"/>
    <col min="8" max="8" width="10.5703125" style="3" hidden="1" customWidth="1"/>
    <col min="9" max="9" width="11.85546875" style="95" hidden="1" customWidth="1"/>
    <col min="10" max="10" width="0.7109375" style="3" hidden="1" customWidth="1"/>
    <col min="11" max="11" width="14" hidden="1" customWidth="1"/>
    <col min="12" max="13" width="0" hidden="1" customWidth="1"/>
    <col min="14" max="14" width="11.85546875" style="45" customWidth="1"/>
    <col min="22" max="22" width="21.42578125" customWidth="1"/>
  </cols>
  <sheetData>
    <row r="1" spans="1:19" s="96" customFormat="1" ht="15.75" customHeight="1">
      <c r="A1" s="214"/>
      <c r="B1" s="218">
        <v>1</v>
      </c>
      <c r="C1" s="214"/>
      <c r="D1" s="214"/>
      <c r="E1" s="220">
        <v>8.25</v>
      </c>
      <c r="F1" s="214"/>
      <c r="G1" s="214"/>
      <c r="H1" s="214"/>
      <c r="I1" s="214"/>
      <c r="J1" s="215"/>
      <c r="K1" s="215"/>
      <c r="L1" s="102"/>
      <c r="M1" s="102"/>
      <c r="N1" s="211">
        <v>1218</v>
      </c>
      <c r="O1" s="102">
        <f>E1*N1</f>
        <v>10048.5</v>
      </c>
      <c r="P1" s="102"/>
      <c r="Q1" s="102"/>
      <c r="R1" s="102"/>
      <c r="S1"/>
    </row>
    <row r="2" spans="1:19" s="96" customFormat="1" ht="15" customHeight="1">
      <c r="A2" s="214"/>
      <c r="B2" s="218">
        <v>2</v>
      </c>
      <c r="C2" s="214"/>
      <c r="D2" s="214"/>
      <c r="E2" s="220">
        <v>10.25</v>
      </c>
      <c r="F2" s="214"/>
      <c r="G2" s="214"/>
      <c r="H2" s="214"/>
      <c r="I2" s="214"/>
      <c r="J2" s="216"/>
      <c r="K2" s="216"/>
      <c r="L2" s="102"/>
      <c r="M2" s="102"/>
      <c r="N2" s="211">
        <v>118</v>
      </c>
      <c r="O2" s="102">
        <f t="shared" ref="O2:O59" si="0">E2*N2</f>
        <v>1209.5</v>
      </c>
      <c r="P2" s="102"/>
      <c r="Q2" s="102"/>
      <c r="R2" s="102"/>
      <c r="S2"/>
    </row>
    <row r="3" spans="1:19" s="96" customFormat="1" ht="16.5" customHeight="1">
      <c r="A3" s="73"/>
      <c r="B3" s="104">
        <v>3</v>
      </c>
      <c r="C3" s="73"/>
      <c r="D3" s="73"/>
      <c r="E3" s="221">
        <v>65</v>
      </c>
      <c r="F3" s="73"/>
      <c r="G3" s="73"/>
      <c r="H3" s="73"/>
      <c r="I3" s="216"/>
      <c r="J3" s="216"/>
      <c r="K3" s="216"/>
      <c r="L3" s="102"/>
      <c r="M3" s="102"/>
      <c r="N3" s="211">
        <v>1218</v>
      </c>
      <c r="O3" s="102">
        <f t="shared" si="0"/>
        <v>79170</v>
      </c>
      <c r="P3" s="102"/>
      <c r="Q3" s="102"/>
      <c r="R3" s="102"/>
      <c r="S3"/>
    </row>
    <row r="4" spans="1:19" ht="19.5" customHeight="1">
      <c r="A4" s="72"/>
      <c r="B4" s="219">
        <v>4</v>
      </c>
      <c r="C4" s="72"/>
      <c r="D4" s="72"/>
      <c r="E4" s="222">
        <v>80.75</v>
      </c>
      <c r="F4" s="112"/>
      <c r="G4" s="72"/>
      <c r="H4" s="72"/>
      <c r="I4" s="112"/>
      <c r="J4" s="73"/>
      <c r="K4" s="102"/>
      <c r="L4" s="102"/>
      <c r="M4" s="102"/>
      <c r="N4" s="211">
        <v>1218</v>
      </c>
      <c r="O4" s="102">
        <f t="shared" si="0"/>
        <v>98353.5</v>
      </c>
      <c r="P4" s="102"/>
      <c r="Q4" s="102"/>
      <c r="R4" s="102"/>
    </row>
    <row r="5" spans="1:19">
      <c r="A5" s="107"/>
      <c r="B5" s="217">
        <v>5</v>
      </c>
      <c r="C5" s="73"/>
      <c r="D5" s="74"/>
      <c r="E5" s="221">
        <v>14</v>
      </c>
      <c r="F5" s="73"/>
      <c r="G5" s="73"/>
      <c r="H5" s="76"/>
      <c r="I5" s="98"/>
      <c r="J5" s="73"/>
      <c r="K5" s="102"/>
      <c r="L5" s="102"/>
      <c r="M5" s="102"/>
      <c r="N5" s="211">
        <v>1218</v>
      </c>
      <c r="O5" s="102">
        <f t="shared" si="0"/>
        <v>17052</v>
      </c>
      <c r="P5" s="102"/>
      <c r="Q5" s="102"/>
      <c r="R5" s="102"/>
      <c r="S5">
        <f>IF(K5=4,I5,0)</f>
        <v>0</v>
      </c>
    </row>
    <row r="6" spans="1:19">
      <c r="A6" s="107"/>
      <c r="B6" s="219">
        <v>6</v>
      </c>
      <c r="C6" s="73"/>
      <c r="D6" s="74"/>
      <c r="E6" s="221">
        <v>49.75</v>
      </c>
      <c r="F6" s="73"/>
      <c r="G6" s="73"/>
      <c r="H6" s="76"/>
      <c r="I6" s="98"/>
      <c r="J6" s="73"/>
      <c r="K6" s="102"/>
      <c r="L6" s="102"/>
      <c r="M6" s="102"/>
      <c r="N6" s="211">
        <v>235</v>
      </c>
      <c r="O6" s="102">
        <f t="shared" si="0"/>
        <v>11691.25</v>
      </c>
      <c r="P6" s="102"/>
      <c r="Q6" s="102"/>
      <c r="R6" s="102"/>
      <c r="S6">
        <f>IF(K6=4,I6,0)</f>
        <v>0</v>
      </c>
    </row>
    <row r="7" spans="1:19">
      <c r="A7" s="107"/>
      <c r="B7" s="219">
        <v>7</v>
      </c>
      <c r="C7" s="73"/>
      <c r="D7" s="74"/>
      <c r="E7" s="221">
        <v>56.25</v>
      </c>
      <c r="F7" s="73"/>
      <c r="G7" s="73"/>
      <c r="H7" s="76"/>
      <c r="I7" s="98"/>
      <c r="J7" s="73"/>
      <c r="K7" s="102"/>
      <c r="L7" s="102"/>
      <c r="M7" s="102"/>
      <c r="N7" s="211">
        <v>1312</v>
      </c>
      <c r="O7" s="102">
        <f t="shared" si="0"/>
        <v>73800</v>
      </c>
      <c r="P7" s="102"/>
      <c r="Q7" s="102"/>
      <c r="R7" s="102"/>
    </row>
    <row r="8" spans="1:19">
      <c r="A8" s="107"/>
      <c r="B8" s="219">
        <v>8</v>
      </c>
      <c r="C8" s="73"/>
      <c r="D8" s="74"/>
      <c r="E8" s="221">
        <v>40.5</v>
      </c>
      <c r="F8" s="73"/>
      <c r="G8" s="73"/>
      <c r="H8" s="76"/>
      <c r="I8" s="98"/>
      <c r="J8" s="73"/>
      <c r="K8" s="102"/>
      <c r="L8" s="102"/>
      <c r="M8" s="102"/>
      <c r="N8" s="211">
        <v>1397</v>
      </c>
      <c r="O8" s="102">
        <f t="shared" si="0"/>
        <v>56578.5</v>
      </c>
      <c r="P8" s="102"/>
      <c r="Q8" s="102"/>
      <c r="R8" s="102"/>
      <c r="S8">
        <f t="shared" ref="S8:S43" si="1">IF(K8=4,I8,0)</f>
        <v>0</v>
      </c>
    </row>
    <row r="9" spans="1:19">
      <c r="A9" s="107"/>
      <c r="B9" s="219">
        <v>9</v>
      </c>
      <c r="C9" s="73"/>
      <c r="D9" s="74"/>
      <c r="E9" s="221">
        <v>50.25</v>
      </c>
      <c r="F9" s="73"/>
      <c r="G9" s="73"/>
      <c r="H9" s="76"/>
      <c r="I9" s="98"/>
      <c r="J9" s="73"/>
      <c r="K9" s="102"/>
      <c r="L9" s="102"/>
      <c r="M9" s="102"/>
      <c r="N9" s="211">
        <v>1474</v>
      </c>
      <c r="O9" s="102">
        <f t="shared" si="0"/>
        <v>74068.5</v>
      </c>
      <c r="P9" s="102"/>
      <c r="Q9" s="102"/>
      <c r="R9" s="102"/>
      <c r="S9">
        <f t="shared" si="1"/>
        <v>0</v>
      </c>
    </row>
    <row r="10" spans="1:19" ht="15.75" customHeight="1">
      <c r="A10" s="107"/>
      <c r="B10" s="219">
        <v>10</v>
      </c>
      <c r="C10" s="73"/>
      <c r="D10" s="74"/>
      <c r="E10" s="221">
        <v>43.5</v>
      </c>
      <c r="F10" s="73"/>
      <c r="G10" s="73"/>
      <c r="H10" s="76"/>
      <c r="I10" s="98"/>
      <c r="J10" s="73"/>
      <c r="K10" s="102"/>
      <c r="L10" s="102"/>
      <c r="M10" s="102"/>
      <c r="N10" s="211">
        <v>1551</v>
      </c>
      <c r="O10" s="102">
        <f t="shared" si="0"/>
        <v>67468.5</v>
      </c>
      <c r="P10" s="102"/>
      <c r="Q10" s="102"/>
      <c r="R10" s="102"/>
      <c r="S10">
        <f t="shared" si="1"/>
        <v>0</v>
      </c>
    </row>
    <row r="11" spans="1:19" ht="0.75" hidden="1" customHeight="1">
      <c r="A11" s="107"/>
      <c r="B11" s="219"/>
      <c r="C11" s="73"/>
      <c r="D11" s="74"/>
      <c r="E11" s="221"/>
      <c r="F11" s="73"/>
      <c r="G11" s="73"/>
      <c r="H11" s="76"/>
      <c r="I11" s="98"/>
      <c r="J11" s="73"/>
      <c r="K11" s="102"/>
      <c r="L11" s="102"/>
      <c r="M11" s="102"/>
      <c r="N11" s="211"/>
      <c r="O11" s="102">
        <f t="shared" si="0"/>
        <v>0</v>
      </c>
      <c r="P11" s="102"/>
      <c r="Q11" s="102"/>
      <c r="R11" s="102"/>
      <c r="S11">
        <f t="shared" si="1"/>
        <v>0</v>
      </c>
    </row>
    <row r="12" spans="1:19">
      <c r="A12" s="107"/>
      <c r="B12" s="219">
        <v>11</v>
      </c>
      <c r="C12" s="73"/>
      <c r="D12" s="74"/>
      <c r="E12" s="221">
        <v>16</v>
      </c>
      <c r="F12" s="73"/>
      <c r="G12" s="73"/>
      <c r="H12" s="76"/>
      <c r="I12" s="98"/>
      <c r="J12" s="73" t="s">
        <v>963</v>
      </c>
      <c r="K12" s="102"/>
      <c r="L12" s="102"/>
      <c r="M12" s="102"/>
      <c r="N12" s="211">
        <v>1678</v>
      </c>
      <c r="O12" s="102">
        <f t="shared" si="0"/>
        <v>26848</v>
      </c>
      <c r="P12" s="102"/>
      <c r="Q12" s="102"/>
      <c r="R12" s="102"/>
      <c r="S12">
        <f t="shared" si="1"/>
        <v>0</v>
      </c>
    </row>
    <row r="13" spans="1:19">
      <c r="A13" s="107"/>
      <c r="B13" s="219">
        <v>12</v>
      </c>
      <c r="C13" s="73"/>
      <c r="D13" s="74"/>
      <c r="E13" s="221">
        <v>9.5</v>
      </c>
      <c r="F13" s="73"/>
      <c r="G13" s="73"/>
      <c r="H13" s="76"/>
      <c r="I13" s="98"/>
      <c r="J13" s="73"/>
      <c r="K13" s="102"/>
      <c r="L13" s="102"/>
      <c r="M13" s="102"/>
      <c r="N13" s="211">
        <v>1806</v>
      </c>
      <c r="O13" s="102">
        <f t="shared" si="0"/>
        <v>17157</v>
      </c>
      <c r="P13" s="102"/>
      <c r="Q13" s="102"/>
      <c r="R13" s="102"/>
      <c r="S13">
        <f t="shared" si="1"/>
        <v>0</v>
      </c>
    </row>
    <row r="14" spans="1:19" hidden="1">
      <c r="A14" s="107"/>
      <c r="B14" s="219"/>
      <c r="C14" s="73"/>
      <c r="D14" s="74"/>
      <c r="E14" s="221"/>
      <c r="F14" s="73"/>
      <c r="G14" s="73"/>
      <c r="H14" s="76"/>
      <c r="I14" s="98"/>
      <c r="J14" s="73"/>
      <c r="K14" s="102"/>
      <c r="L14" s="102"/>
      <c r="M14" s="102"/>
      <c r="N14" s="211"/>
      <c r="O14" s="102">
        <f t="shared" si="0"/>
        <v>0</v>
      </c>
      <c r="P14" s="102"/>
      <c r="Q14" s="102"/>
      <c r="R14" s="102"/>
      <c r="S14">
        <f t="shared" si="1"/>
        <v>0</v>
      </c>
    </row>
    <row r="15" spans="1:19" hidden="1">
      <c r="A15" s="107"/>
      <c r="B15" s="219"/>
      <c r="C15" s="73"/>
      <c r="D15" s="74"/>
      <c r="E15" s="221"/>
      <c r="F15" s="73"/>
      <c r="G15" s="73"/>
      <c r="H15" s="76"/>
      <c r="I15" s="98"/>
      <c r="J15" s="73"/>
      <c r="K15" s="102"/>
      <c r="L15" s="102"/>
      <c r="M15" s="102"/>
      <c r="N15" s="211"/>
      <c r="O15" s="102">
        <f t="shared" si="0"/>
        <v>0</v>
      </c>
      <c r="P15" s="102"/>
      <c r="Q15" s="102"/>
      <c r="R15" s="102"/>
      <c r="S15">
        <f t="shared" si="1"/>
        <v>0</v>
      </c>
    </row>
    <row r="16" spans="1:19" hidden="1">
      <c r="A16" s="107"/>
      <c r="B16" s="219"/>
      <c r="C16" s="73"/>
      <c r="D16" s="74"/>
      <c r="E16" s="221"/>
      <c r="F16" s="73"/>
      <c r="G16" s="73"/>
      <c r="H16" s="76"/>
      <c r="I16" s="98"/>
      <c r="J16" s="73"/>
      <c r="K16" s="102"/>
      <c r="L16" s="102"/>
      <c r="M16" s="102"/>
      <c r="N16" s="211"/>
      <c r="O16" s="102">
        <f t="shared" si="0"/>
        <v>0</v>
      </c>
      <c r="P16" s="102"/>
      <c r="Q16" s="102"/>
      <c r="R16" s="102"/>
      <c r="S16">
        <f t="shared" si="1"/>
        <v>0</v>
      </c>
    </row>
    <row r="17" spans="1:19" hidden="1">
      <c r="A17" s="107"/>
      <c r="B17" s="219"/>
      <c r="C17" s="73"/>
      <c r="D17" s="74"/>
      <c r="E17" s="221"/>
      <c r="F17" s="73"/>
      <c r="G17" s="73"/>
      <c r="H17" s="76"/>
      <c r="I17" s="98"/>
      <c r="J17" s="73"/>
      <c r="K17" s="102"/>
      <c r="L17" s="102"/>
      <c r="M17" s="102"/>
      <c r="N17" s="211"/>
      <c r="O17" s="102">
        <f t="shared" si="0"/>
        <v>0</v>
      </c>
      <c r="P17" s="102"/>
      <c r="Q17" s="102"/>
      <c r="R17" s="102"/>
      <c r="S17">
        <f t="shared" si="1"/>
        <v>0</v>
      </c>
    </row>
    <row r="18" spans="1:19" ht="14.25" hidden="1" customHeight="1">
      <c r="A18" s="107"/>
      <c r="B18" s="219"/>
      <c r="C18" s="73"/>
      <c r="D18" s="74"/>
      <c r="E18" s="221"/>
      <c r="F18" s="73"/>
      <c r="G18" s="73"/>
      <c r="H18" s="76"/>
      <c r="I18" s="98"/>
      <c r="J18" s="73"/>
      <c r="K18" s="102"/>
      <c r="L18" s="102"/>
      <c r="M18" s="102"/>
      <c r="N18" s="211"/>
      <c r="O18" s="102">
        <f t="shared" si="0"/>
        <v>0</v>
      </c>
      <c r="P18" s="102"/>
      <c r="Q18" s="102"/>
      <c r="R18" s="102"/>
      <c r="S18">
        <f t="shared" si="1"/>
        <v>0</v>
      </c>
    </row>
    <row r="19" spans="1:19" hidden="1">
      <c r="A19" s="107"/>
      <c r="B19" s="219"/>
      <c r="C19" s="73"/>
      <c r="D19" s="74"/>
      <c r="E19" s="221"/>
      <c r="F19" s="73"/>
      <c r="G19" s="73"/>
      <c r="H19" s="76"/>
      <c r="I19" s="98"/>
      <c r="J19" s="73"/>
      <c r="K19" s="102"/>
      <c r="L19" s="102"/>
      <c r="M19" s="102"/>
      <c r="N19" s="211"/>
      <c r="O19" s="102">
        <f t="shared" si="0"/>
        <v>0</v>
      </c>
      <c r="P19" s="102"/>
      <c r="Q19" s="102"/>
      <c r="R19" s="102"/>
      <c r="S19">
        <f t="shared" si="1"/>
        <v>0</v>
      </c>
    </row>
    <row r="20" spans="1:19" hidden="1">
      <c r="A20" s="107"/>
      <c r="B20" s="219"/>
      <c r="C20" s="73"/>
      <c r="D20" s="74"/>
      <c r="E20" s="221"/>
      <c r="F20" s="73"/>
      <c r="G20" s="73"/>
      <c r="H20" s="76"/>
      <c r="I20" s="98"/>
      <c r="J20" s="73"/>
      <c r="K20" s="102"/>
      <c r="L20" s="102"/>
      <c r="M20" s="102"/>
      <c r="N20" s="211"/>
      <c r="O20" s="102">
        <f t="shared" si="0"/>
        <v>0</v>
      </c>
      <c r="P20" s="102"/>
      <c r="Q20" s="102"/>
      <c r="R20" s="102"/>
      <c r="S20">
        <f t="shared" si="1"/>
        <v>0</v>
      </c>
    </row>
    <row r="21" spans="1:19" hidden="1">
      <c r="A21" s="107"/>
      <c r="B21" s="219"/>
      <c r="C21" s="73"/>
      <c r="D21" s="74"/>
      <c r="E21" s="221"/>
      <c r="F21" s="73"/>
      <c r="G21" s="73"/>
      <c r="H21" s="76"/>
      <c r="I21" s="98"/>
      <c r="J21" s="73"/>
      <c r="K21" s="102"/>
      <c r="L21" s="102"/>
      <c r="M21" s="102"/>
      <c r="N21" s="211"/>
      <c r="O21" s="102">
        <f t="shared" si="0"/>
        <v>0</v>
      </c>
      <c r="P21" s="102"/>
      <c r="Q21" s="102"/>
      <c r="R21" s="102"/>
      <c r="S21">
        <f t="shared" si="1"/>
        <v>0</v>
      </c>
    </row>
    <row r="22" spans="1:19" hidden="1">
      <c r="A22" s="107"/>
      <c r="B22" s="219"/>
      <c r="C22" s="73"/>
      <c r="D22" s="74"/>
      <c r="E22" s="221"/>
      <c r="F22" s="73"/>
      <c r="G22" s="73"/>
      <c r="H22" s="76"/>
      <c r="I22" s="98"/>
      <c r="J22" s="73"/>
      <c r="K22" s="102"/>
      <c r="L22" s="102"/>
      <c r="M22" s="102"/>
      <c r="N22" s="211"/>
      <c r="O22" s="102">
        <f t="shared" si="0"/>
        <v>0</v>
      </c>
      <c r="P22" s="102"/>
      <c r="Q22" s="102"/>
      <c r="R22" s="102"/>
      <c r="S22">
        <f t="shared" si="1"/>
        <v>0</v>
      </c>
    </row>
    <row r="23" spans="1:19" ht="21" hidden="1" customHeight="1">
      <c r="A23" s="107"/>
      <c r="B23" s="219"/>
      <c r="C23" s="73"/>
      <c r="D23" s="74"/>
      <c r="E23" s="221"/>
      <c r="F23" s="73"/>
      <c r="G23" s="73"/>
      <c r="H23" s="76"/>
      <c r="I23" s="98"/>
      <c r="J23" s="73"/>
      <c r="K23" s="102"/>
      <c r="L23" s="102"/>
      <c r="M23" s="102"/>
      <c r="N23" s="211"/>
      <c r="O23" s="102">
        <f t="shared" si="0"/>
        <v>0</v>
      </c>
      <c r="P23" s="102"/>
      <c r="Q23" s="102"/>
      <c r="R23" s="102"/>
      <c r="S23">
        <f t="shared" si="1"/>
        <v>0</v>
      </c>
    </row>
    <row r="24" spans="1:19" hidden="1">
      <c r="A24" s="107"/>
      <c r="B24" s="219"/>
      <c r="C24" s="73"/>
      <c r="D24" s="74"/>
      <c r="E24" s="221"/>
      <c r="F24" s="73"/>
      <c r="G24" s="73"/>
      <c r="H24" s="76"/>
      <c r="I24" s="98"/>
      <c r="J24" s="73"/>
      <c r="K24" s="102"/>
      <c r="L24" s="102"/>
      <c r="M24" s="102"/>
      <c r="N24" s="211"/>
      <c r="O24" s="102">
        <f t="shared" si="0"/>
        <v>0</v>
      </c>
      <c r="P24" s="102"/>
      <c r="Q24" s="102"/>
      <c r="R24" s="102"/>
      <c r="S24">
        <f t="shared" si="1"/>
        <v>0</v>
      </c>
    </row>
    <row r="25" spans="1:19" ht="21.75" hidden="1" customHeight="1">
      <c r="A25" s="107"/>
      <c r="B25" s="219"/>
      <c r="C25" s="73"/>
      <c r="D25" s="74"/>
      <c r="E25" s="221"/>
      <c r="F25" s="73"/>
      <c r="G25" s="73"/>
      <c r="H25" s="76"/>
      <c r="I25" s="98"/>
      <c r="J25" s="73"/>
      <c r="K25" s="102"/>
      <c r="L25" s="102"/>
      <c r="M25" s="102"/>
      <c r="N25" s="211"/>
      <c r="O25" s="102">
        <f t="shared" si="0"/>
        <v>0</v>
      </c>
      <c r="P25" s="102"/>
      <c r="Q25" s="102"/>
      <c r="R25" s="102"/>
      <c r="S25">
        <f t="shared" si="1"/>
        <v>0</v>
      </c>
    </row>
    <row r="26" spans="1:19" hidden="1">
      <c r="A26" s="107"/>
      <c r="B26" s="219"/>
      <c r="C26" s="73"/>
      <c r="D26" s="74"/>
      <c r="E26" s="221"/>
      <c r="F26" s="73"/>
      <c r="G26" s="73"/>
      <c r="H26" s="76"/>
      <c r="I26" s="98"/>
      <c r="J26" s="73"/>
      <c r="K26" s="102"/>
      <c r="L26" s="102"/>
      <c r="M26" s="102"/>
      <c r="N26" s="211"/>
      <c r="O26" s="102">
        <f t="shared" si="0"/>
        <v>0</v>
      </c>
      <c r="P26" s="102"/>
      <c r="Q26" s="102"/>
      <c r="R26" s="102"/>
      <c r="S26">
        <f t="shared" si="1"/>
        <v>0</v>
      </c>
    </row>
    <row r="27" spans="1:19" ht="21.75" hidden="1" customHeight="1">
      <c r="A27" s="107"/>
      <c r="B27" s="219"/>
      <c r="C27" s="73"/>
      <c r="D27" s="74"/>
      <c r="E27" s="221"/>
      <c r="F27" s="73"/>
      <c r="G27" s="73"/>
      <c r="H27" s="76"/>
      <c r="I27" s="98"/>
      <c r="J27" s="73"/>
      <c r="K27" s="102"/>
      <c r="L27" s="102"/>
      <c r="M27" s="102"/>
      <c r="N27" s="211"/>
      <c r="O27" s="102">
        <f t="shared" si="0"/>
        <v>0</v>
      </c>
      <c r="P27" s="102"/>
      <c r="Q27" s="102"/>
      <c r="R27" s="102"/>
      <c r="S27">
        <f t="shared" si="1"/>
        <v>0</v>
      </c>
    </row>
    <row r="28" spans="1:19" hidden="1">
      <c r="A28" s="107"/>
      <c r="B28" s="219"/>
      <c r="C28" s="73"/>
      <c r="D28" s="74"/>
      <c r="E28" s="221"/>
      <c r="F28" s="73"/>
      <c r="G28" s="73"/>
      <c r="H28" s="76"/>
      <c r="I28" s="98"/>
      <c r="J28" s="73"/>
      <c r="K28" s="102"/>
      <c r="L28" s="102"/>
      <c r="M28" s="102"/>
      <c r="N28" s="211"/>
      <c r="O28" s="102">
        <f t="shared" si="0"/>
        <v>0</v>
      </c>
      <c r="P28" s="102"/>
      <c r="Q28" s="102"/>
      <c r="R28" s="102"/>
      <c r="S28">
        <f t="shared" si="1"/>
        <v>0</v>
      </c>
    </row>
    <row r="29" spans="1:19" hidden="1">
      <c r="A29" s="107"/>
      <c r="B29" s="219"/>
      <c r="C29" s="73"/>
      <c r="D29" s="74"/>
      <c r="E29" s="221"/>
      <c r="F29" s="73"/>
      <c r="G29" s="73"/>
      <c r="H29" s="76"/>
      <c r="I29" s="98"/>
      <c r="J29" s="73"/>
      <c r="K29" s="102"/>
      <c r="L29" s="102"/>
      <c r="M29" s="102"/>
      <c r="N29" s="211"/>
      <c r="O29" s="102">
        <f t="shared" si="0"/>
        <v>0</v>
      </c>
      <c r="P29" s="102"/>
      <c r="Q29" s="102"/>
      <c r="R29" s="102"/>
      <c r="S29">
        <f t="shared" si="1"/>
        <v>0</v>
      </c>
    </row>
    <row r="30" spans="1:19" hidden="1">
      <c r="A30" s="107"/>
      <c r="B30" s="219"/>
      <c r="C30" s="73"/>
      <c r="D30" s="74"/>
      <c r="E30" s="221"/>
      <c r="F30" s="73"/>
      <c r="G30" s="73"/>
      <c r="H30" s="76"/>
      <c r="I30" s="98"/>
      <c r="J30" s="73"/>
      <c r="K30" s="102"/>
      <c r="L30" s="102"/>
      <c r="M30" s="102"/>
      <c r="N30" s="211"/>
      <c r="O30" s="102">
        <f t="shared" si="0"/>
        <v>0</v>
      </c>
      <c r="P30" s="102"/>
      <c r="Q30" s="102"/>
      <c r="R30" s="102"/>
      <c r="S30">
        <f t="shared" si="1"/>
        <v>0</v>
      </c>
    </row>
    <row r="31" spans="1:19" hidden="1">
      <c r="A31" s="107"/>
      <c r="B31" s="219"/>
      <c r="C31" s="73"/>
      <c r="D31" s="74"/>
      <c r="E31" s="221"/>
      <c r="F31" s="73"/>
      <c r="G31" s="73"/>
      <c r="H31" s="76"/>
      <c r="I31" s="98"/>
      <c r="J31" s="73"/>
      <c r="K31" s="102"/>
      <c r="L31" s="102"/>
      <c r="M31" s="102"/>
      <c r="N31" s="211"/>
      <c r="O31" s="102">
        <f t="shared" si="0"/>
        <v>0</v>
      </c>
      <c r="P31" s="102"/>
      <c r="Q31" s="102"/>
      <c r="R31" s="102"/>
      <c r="S31">
        <f t="shared" si="1"/>
        <v>0</v>
      </c>
    </row>
    <row r="32" spans="1:19" ht="21.75" hidden="1" customHeight="1">
      <c r="A32" s="107"/>
      <c r="B32" s="219"/>
      <c r="C32" s="73"/>
      <c r="D32" s="74"/>
      <c r="E32" s="221"/>
      <c r="F32" s="73"/>
      <c r="G32" s="73"/>
      <c r="H32" s="76"/>
      <c r="I32" s="98"/>
      <c r="J32" s="73"/>
      <c r="K32" s="102"/>
      <c r="L32" s="102"/>
      <c r="M32" s="102"/>
      <c r="N32" s="211"/>
      <c r="O32" s="102">
        <f t="shared" si="0"/>
        <v>0</v>
      </c>
      <c r="P32" s="102"/>
      <c r="Q32" s="102"/>
      <c r="R32" s="102"/>
      <c r="S32">
        <f t="shared" si="1"/>
        <v>0</v>
      </c>
    </row>
    <row r="33" spans="1:19" hidden="1">
      <c r="A33" s="107"/>
      <c r="B33" s="219"/>
      <c r="C33" s="73"/>
      <c r="D33" s="74"/>
      <c r="E33" s="221"/>
      <c r="F33" s="73"/>
      <c r="G33" s="73"/>
      <c r="H33" s="76"/>
      <c r="I33" s="98"/>
      <c r="J33" s="73"/>
      <c r="K33" s="102"/>
      <c r="L33" s="102"/>
      <c r="M33" s="102"/>
      <c r="N33" s="211"/>
      <c r="O33" s="102">
        <f t="shared" si="0"/>
        <v>0</v>
      </c>
      <c r="P33" s="102"/>
      <c r="Q33" s="102"/>
      <c r="R33" s="102"/>
      <c r="S33">
        <f t="shared" si="1"/>
        <v>0</v>
      </c>
    </row>
    <row r="34" spans="1:19" hidden="1">
      <c r="A34" s="107"/>
      <c r="B34" s="219"/>
      <c r="C34" s="73"/>
      <c r="D34" s="74"/>
      <c r="E34" s="221"/>
      <c r="F34" s="73"/>
      <c r="G34" s="73"/>
      <c r="H34" s="76"/>
      <c r="I34" s="98"/>
      <c r="J34" s="73"/>
      <c r="K34" s="102"/>
      <c r="L34" s="102"/>
      <c r="M34" s="102"/>
      <c r="N34" s="211"/>
      <c r="O34" s="102">
        <f t="shared" si="0"/>
        <v>0</v>
      </c>
      <c r="P34" s="102"/>
      <c r="Q34" s="102"/>
      <c r="R34" s="102"/>
      <c r="S34">
        <f t="shared" si="1"/>
        <v>0</v>
      </c>
    </row>
    <row r="35" spans="1:19" hidden="1">
      <c r="A35" s="107"/>
      <c r="B35" s="219"/>
      <c r="C35" s="73"/>
      <c r="D35" s="74"/>
      <c r="E35" s="221"/>
      <c r="F35" s="73"/>
      <c r="G35" s="73"/>
      <c r="H35" s="76"/>
      <c r="I35" s="98"/>
      <c r="J35" s="73"/>
      <c r="K35" s="102"/>
      <c r="L35" s="102"/>
      <c r="M35" s="102"/>
      <c r="N35" s="211"/>
      <c r="O35" s="102">
        <f t="shared" si="0"/>
        <v>0</v>
      </c>
      <c r="P35" s="102"/>
      <c r="Q35" s="102"/>
      <c r="R35" s="102"/>
      <c r="S35">
        <f t="shared" si="1"/>
        <v>0</v>
      </c>
    </row>
    <row r="36" spans="1:19" ht="23.25" hidden="1" customHeight="1">
      <c r="A36" s="107"/>
      <c r="B36" s="219"/>
      <c r="C36" s="73"/>
      <c r="D36" s="74"/>
      <c r="E36" s="221"/>
      <c r="F36" s="73"/>
      <c r="G36" s="73"/>
      <c r="H36" s="76"/>
      <c r="I36" s="98"/>
      <c r="J36" s="73"/>
      <c r="K36" s="102"/>
      <c r="L36" s="102"/>
      <c r="M36" s="102"/>
      <c r="N36" s="211"/>
      <c r="O36" s="102">
        <f t="shared" si="0"/>
        <v>0</v>
      </c>
      <c r="P36" s="102"/>
      <c r="Q36" s="102"/>
      <c r="R36" s="102"/>
      <c r="S36">
        <f t="shared" si="1"/>
        <v>0</v>
      </c>
    </row>
    <row r="37" spans="1:19" hidden="1">
      <c r="A37" s="107"/>
      <c r="B37" s="219"/>
      <c r="C37" s="73"/>
      <c r="D37" s="74"/>
      <c r="E37" s="221"/>
      <c r="F37" s="73"/>
      <c r="G37" s="73"/>
      <c r="H37" s="76"/>
      <c r="I37" s="98"/>
      <c r="J37" s="73"/>
      <c r="K37" s="102"/>
      <c r="L37" s="102"/>
      <c r="M37" s="102"/>
      <c r="N37" s="211"/>
      <c r="O37" s="102">
        <f t="shared" si="0"/>
        <v>0</v>
      </c>
      <c r="P37" s="102"/>
      <c r="Q37" s="102"/>
      <c r="R37" s="102"/>
      <c r="S37">
        <f t="shared" si="1"/>
        <v>0</v>
      </c>
    </row>
    <row r="38" spans="1:19" ht="20.25" hidden="1" customHeight="1">
      <c r="A38" s="107"/>
      <c r="B38" s="219"/>
      <c r="C38" s="73"/>
      <c r="D38" s="74"/>
      <c r="E38" s="221"/>
      <c r="F38" s="73"/>
      <c r="G38" s="73"/>
      <c r="H38" s="76"/>
      <c r="I38" s="98"/>
      <c r="J38" s="73"/>
      <c r="K38" s="102"/>
      <c r="L38" s="102"/>
      <c r="M38" s="102"/>
      <c r="N38" s="211"/>
      <c r="O38" s="102">
        <f t="shared" si="0"/>
        <v>0</v>
      </c>
      <c r="P38" s="102"/>
      <c r="Q38" s="102"/>
      <c r="R38" s="102"/>
      <c r="S38">
        <f t="shared" si="1"/>
        <v>0</v>
      </c>
    </row>
    <row r="39" spans="1:19" hidden="1">
      <c r="A39" s="107"/>
      <c r="B39" s="219"/>
      <c r="C39" s="73"/>
      <c r="D39" s="74"/>
      <c r="E39" s="221"/>
      <c r="F39" s="73"/>
      <c r="G39" s="73"/>
      <c r="H39" s="76"/>
      <c r="I39" s="98"/>
      <c r="J39" s="73"/>
      <c r="K39" s="102"/>
      <c r="L39" s="102"/>
      <c r="M39" s="102"/>
      <c r="N39" s="211"/>
      <c r="O39" s="102">
        <f t="shared" si="0"/>
        <v>0</v>
      </c>
      <c r="P39" s="102"/>
      <c r="Q39" s="102"/>
      <c r="R39" s="102"/>
      <c r="S39">
        <f t="shared" si="1"/>
        <v>0</v>
      </c>
    </row>
    <row r="40" spans="1:19" hidden="1">
      <c r="A40" s="107"/>
      <c r="B40" s="219"/>
      <c r="C40" s="73"/>
      <c r="D40" s="74"/>
      <c r="E40" s="221"/>
      <c r="F40" s="73"/>
      <c r="G40" s="73"/>
      <c r="H40" s="76"/>
      <c r="I40" s="98"/>
      <c r="J40" s="73"/>
      <c r="K40" s="102"/>
      <c r="L40" s="102"/>
      <c r="M40" s="102"/>
      <c r="N40" s="211"/>
      <c r="O40" s="102">
        <f t="shared" si="0"/>
        <v>0</v>
      </c>
      <c r="P40" s="102"/>
      <c r="Q40" s="102"/>
      <c r="R40" s="102"/>
      <c r="S40">
        <f t="shared" si="1"/>
        <v>0</v>
      </c>
    </row>
    <row r="41" spans="1:19" hidden="1">
      <c r="A41" s="107"/>
      <c r="B41" s="219"/>
      <c r="C41" s="73"/>
      <c r="D41" s="74"/>
      <c r="E41" s="221"/>
      <c r="F41" s="73"/>
      <c r="G41" s="73"/>
      <c r="H41" s="76"/>
      <c r="I41" s="98"/>
      <c r="J41" s="73"/>
      <c r="K41" s="102"/>
      <c r="L41" s="102"/>
      <c r="M41" s="102"/>
      <c r="N41" s="211"/>
      <c r="O41" s="102">
        <f t="shared" si="0"/>
        <v>0</v>
      </c>
      <c r="P41" s="102"/>
      <c r="Q41" s="102"/>
      <c r="R41" s="102"/>
      <c r="S41">
        <f t="shared" si="1"/>
        <v>0</v>
      </c>
    </row>
    <row r="42" spans="1:19" hidden="1">
      <c r="A42" s="107"/>
      <c r="B42" s="219"/>
      <c r="C42" s="73"/>
      <c r="D42" s="74"/>
      <c r="E42" s="221"/>
      <c r="F42" s="73"/>
      <c r="G42" s="73"/>
      <c r="H42" s="76"/>
      <c r="I42" s="98"/>
      <c r="J42" s="73"/>
      <c r="K42" s="102"/>
      <c r="L42" s="102"/>
      <c r="M42" s="102"/>
      <c r="N42" s="211"/>
      <c r="O42" s="102">
        <f t="shared" si="0"/>
        <v>0</v>
      </c>
      <c r="P42" s="102"/>
      <c r="Q42" s="102"/>
      <c r="R42" s="102"/>
      <c r="S42">
        <f t="shared" si="1"/>
        <v>0</v>
      </c>
    </row>
    <row r="43" spans="1:19" hidden="1">
      <c r="A43" s="107"/>
      <c r="B43" s="219"/>
      <c r="C43" s="73"/>
      <c r="D43" s="74"/>
      <c r="E43" s="221"/>
      <c r="F43" s="73"/>
      <c r="G43" s="73"/>
      <c r="H43" s="76"/>
      <c r="I43" s="98"/>
      <c r="J43" s="73"/>
      <c r="K43" s="102"/>
      <c r="L43" s="102"/>
      <c r="M43" s="102"/>
      <c r="N43" s="211"/>
      <c r="O43" s="102">
        <f t="shared" si="0"/>
        <v>0</v>
      </c>
      <c r="P43" s="102"/>
      <c r="Q43" s="102"/>
      <c r="R43" s="102"/>
      <c r="S43">
        <f t="shared" si="1"/>
        <v>0</v>
      </c>
    </row>
    <row r="44" spans="1:19" hidden="1">
      <c r="A44" s="107"/>
      <c r="B44" s="219"/>
      <c r="C44" s="73"/>
      <c r="D44" s="74"/>
      <c r="E44" s="221"/>
      <c r="F44" s="73"/>
      <c r="G44" s="73"/>
      <c r="H44" s="76"/>
      <c r="I44" s="98"/>
      <c r="J44" s="73"/>
      <c r="K44" s="102"/>
      <c r="L44" s="102"/>
      <c r="M44" s="102"/>
      <c r="N44" s="211"/>
      <c r="O44" s="102">
        <f t="shared" si="0"/>
        <v>0</v>
      </c>
      <c r="P44" s="102"/>
      <c r="Q44" s="102"/>
      <c r="R44" s="102"/>
    </row>
    <row r="45" spans="1:19" hidden="1">
      <c r="A45" s="107"/>
      <c r="B45" s="219"/>
      <c r="C45" s="73"/>
      <c r="D45" s="74"/>
      <c r="E45" s="221"/>
      <c r="F45" s="73"/>
      <c r="G45" s="73"/>
      <c r="H45" s="76"/>
      <c r="I45" s="98"/>
      <c r="J45" s="73"/>
      <c r="K45" s="102"/>
      <c r="L45" s="102"/>
      <c r="M45" s="102"/>
      <c r="N45" s="211"/>
      <c r="O45" s="102">
        <f t="shared" si="0"/>
        <v>0</v>
      </c>
      <c r="P45" s="102"/>
      <c r="Q45" s="102"/>
      <c r="R45" s="102"/>
    </row>
    <row r="46" spans="1:19" hidden="1">
      <c r="A46" s="107"/>
      <c r="B46" s="217"/>
      <c r="C46" s="73"/>
      <c r="D46" s="74"/>
      <c r="E46" s="221"/>
      <c r="F46" s="73"/>
      <c r="G46" s="73"/>
      <c r="H46" s="76"/>
      <c r="I46" s="98"/>
      <c r="J46" s="73"/>
      <c r="K46" s="102"/>
      <c r="L46" s="102"/>
      <c r="M46" s="102"/>
      <c r="N46" s="211"/>
      <c r="O46" s="102">
        <f t="shared" si="0"/>
        <v>0</v>
      </c>
      <c r="P46" s="102"/>
      <c r="Q46" s="102"/>
      <c r="R46" s="102"/>
    </row>
    <row r="47" spans="1:19" ht="14.25" hidden="1" customHeight="1">
      <c r="A47" s="107"/>
      <c r="B47" s="217"/>
      <c r="C47" s="73"/>
      <c r="D47" s="74"/>
      <c r="E47" s="221"/>
      <c r="F47" s="73"/>
      <c r="G47" s="73"/>
      <c r="H47" s="76"/>
      <c r="I47" s="105"/>
      <c r="J47" s="73"/>
      <c r="K47" s="102"/>
      <c r="L47" s="102"/>
      <c r="M47" s="102"/>
      <c r="N47" s="211"/>
      <c r="O47" s="102">
        <f t="shared" si="0"/>
        <v>0</v>
      </c>
      <c r="P47" s="102"/>
      <c r="Q47" s="102"/>
      <c r="R47" s="102"/>
    </row>
    <row r="48" spans="1:19" hidden="1">
      <c r="A48" s="107"/>
      <c r="B48" s="217"/>
      <c r="C48" s="73"/>
      <c r="D48" s="74"/>
      <c r="E48" s="221"/>
      <c r="F48" s="73"/>
      <c r="G48" s="73"/>
      <c r="H48" s="76"/>
      <c r="I48" s="98"/>
      <c r="J48" s="73"/>
      <c r="K48" s="102"/>
      <c r="L48" s="102"/>
      <c r="M48" s="102"/>
      <c r="N48" s="211"/>
      <c r="O48" s="102">
        <f t="shared" si="0"/>
        <v>0</v>
      </c>
      <c r="P48" s="102"/>
      <c r="Q48" s="102"/>
      <c r="R48" s="102"/>
    </row>
    <row r="49" spans="1:19" hidden="1">
      <c r="A49" s="107"/>
      <c r="B49" s="217"/>
      <c r="C49" s="73"/>
      <c r="D49" s="74"/>
      <c r="E49" s="221"/>
      <c r="F49" s="73"/>
      <c r="G49" s="73"/>
      <c r="H49" s="76"/>
      <c r="I49" s="105"/>
      <c r="J49" s="73"/>
      <c r="K49" s="102"/>
      <c r="L49" s="102"/>
      <c r="M49" s="102"/>
      <c r="N49" s="211"/>
      <c r="O49" s="102">
        <f t="shared" si="0"/>
        <v>0</v>
      </c>
      <c r="P49" s="102"/>
      <c r="Q49" s="102"/>
      <c r="R49" s="102"/>
    </row>
    <row r="50" spans="1:19" ht="15" hidden="1" customHeight="1">
      <c r="A50" s="107"/>
      <c r="B50" s="217"/>
      <c r="C50" s="73"/>
      <c r="D50" s="74"/>
      <c r="E50" s="221"/>
      <c r="F50" s="73"/>
      <c r="G50" s="73"/>
      <c r="H50" s="76"/>
      <c r="I50" s="98"/>
      <c r="J50" s="73"/>
      <c r="K50" s="102"/>
      <c r="L50" s="102"/>
      <c r="M50" s="102"/>
      <c r="N50" s="211"/>
      <c r="O50" s="102">
        <f t="shared" si="0"/>
        <v>0</v>
      </c>
      <c r="P50" s="102"/>
      <c r="Q50" s="102"/>
      <c r="R50" s="102"/>
    </row>
    <row r="51" spans="1:19" hidden="1">
      <c r="A51" s="107"/>
      <c r="B51" s="217"/>
      <c r="C51" s="73"/>
      <c r="D51" s="74"/>
      <c r="E51" s="221"/>
      <c r="F51" s="73"/>
      <c r="G51" s="73"/>
      <c r="H51" s="76"/>
      <c r="I51" s="98"/>
      <c r="J51" s="73"/>
      <c r="K51" s="102"/>
      <c r="L51" s="102"/>
      <c r="M51" s="102"/>
      <c r="N51" s="211"/>
      <c r="O51" s="102">
        <f t="shared" si="0"/>
        <v>0</v>
      </c>
      <c r="P51" s="102"/>
      <c r="Q51" s="102"/>
      <c r="R51" s="102"/>
    </row>
    <row r="52" spans="1:19" hidden="1">
      <c r="A52" s="107"/>
      <c r="B52" s="217"/>
      <c r="C52" s="73"/>
      <c r="D52" s="74"/>
      <c r="E52" s="221"/>
      <c r="F52" s="73"/>
      <c r="G52" s="73"/>
      <c r="H52" s="76"/>
      <c r="I52" s="98"/>
      <c r="J52" s="73"/>
      <c r="K52" s="102"/>
      <c r="L52" s="102"/>
      <c r="M52" s="102"/>
      <c r="N52" s="211"/>
      <c r="O52" s="102">
        <f t="shared" si="0"/>
        <v>0</v>
      </c>
      <c r="P52" s="102"/>
      <c r="Q52" s="102"/>
      <c r="R52" s="102"/>
    </row>
    <row r="53" spans="1:19" hidden="1">
      <c r="A53" s="107"/>
      <c r="B53" s="217"/>
      <c r="C53" s="73"/>
      <c r="D53" s="74"/>
      <c r="E53" s="221"/>
      <c r="F53" s="73"/>
      <c r="G53" s="73"/>
      <c r="H53" s="76"/>
      <c r="I53" s="98"/>
      <c r="J53" s="73"/>
      <c r="K53" s="102"/>
      <c r="L53" s="102"/>
      <c r="M53" s="102"/>
      <c r="N53" s="211"/>
      <c r="O53" s="102">
        <f t="shared" si="0"/>
        <v>0</v>
      </c>
      <c r="P53" s="102"/>
      <c r="Q53" s="102"/>
      <c r="R53" s="102"/>
    </row>
    <row r="54" spans="1:19">
      <c r="A54" s="107"/>
      <c r="B54" s="217">
        <v>13</v>
      </c>
      <c r="C54" s="73"/>
      <c r="D54" s="74"/>
      <c r="E54" s="221">
        <v>23</v>
      </c>
      <c r="F54" s="73"/>
      <c r="G54" s="73"/>
      <c r="H54" s="76"/>
      <c r="I54" s="98"/>
      <c r="J54" s="73"/>
      <c r="K54" s="102"/>
      <c r="L54" s="102"/>
      <c r="M54" s="102"/>
      <c r="N54" s="211">
        <v>1934</v>
      </c>
      <c r="O54" s="102">
        <f t="shared" si="0"/>
        <v>44482</v>
      </c>
      <c r="P54" s="102"/>
      <c r="Q54" s="102"/>
      <c r="R54" s="102"/>
    </row>
    <row r="55" spans="1:19" ht="0.75" customHeight="1">
      <c r="A55" s="73"/>
      <c r="B55" s="104">
        <v>14</v>
      </c>
      <c r="C55" s="74"/>
      <c r="D55" s="74"/>
      <c r="E55" s="221"/>
      <c r="F55" s="98"/>
      <c r="G55" s="73"/>
      <c r="H55" s="73"/>
      <c r="I55" s="98"/>
      <c r="J55" s="73"/>
      <c r="K55" s="102"/>
      <c r="L55" s="102"/>
      <c r="M55" s="102"/>
      <c r="N55" s="211">
        <v>2062</v>
      </c>
      <c r="O55" s="102">
        <f t="shared" si="0"/>
        <v>0</v>
      </c>
      <c r="P55" s="102"/>
      <c r="Q55" s="102"/>
      <c r="R55" s="102"/>
    </row>
    <row r="56" spans="1:19" hidden="1">
      <c r="A56" s="73"/>
      <c r="B56" s="104"/>
      <c r="C56" s="74"/>
      <c r="D56" s="74"/>
      <c r="E56" s="221"/>
      <c r="F56" s="98"/>
      <c r="G56" s="73"/>
      <c r="H56" s="73"/>
      <c r="I56" s="98"/>
      <c r="J56" s="73"/>
      <c r="K56" s="102"/>
      <c r="L56" s="102"/>
      <c r="M56" s="102"/>
      <c r="N56" s="211"/>
      <c r="O56" s="102">
        <f t="shared" si="0"/>
        <v>0</v>
      </c>
      <c r="P56" s="102"/>
      <c r="Q56" s="102"/>
      <c r="R56" s="102"/>
    </row>
    <row r="57" spans="1:19" hidden="1">
      <c r="A57" s="73"/>
      <c r="B57" s="104"/>
      <c r="C57" s="74"/>
      <c r="D57" s="74"/>
      <c r="E57" s="221"/>
      <c r="F57" s="98"/>
      <c r="G57" s="73"/>
      <c r="H57" s="73"/>
      <c r="I57" s="98"/>
      <c r="J57" s="73"/>
      <c r="K57" s="102"/>
      <c r="L57" s="102"/>
      <c r="M57" s="102"/>
      <c r="N57" s="211"/>
      <c r="O57" s="102">
        <f t="shared" si="0"/>
        <v>0</v>
      </c>
      <c r="P57" s="102"/>
      <c r="Q57" s="102"/>
      <c r="R57" s="102"/>
    </row>
    <row r="58" spans="1:19" ht="15.75">
      <c r="A58" s="214"/>
      <c r="B58" s="218">
        <v>14</v>
      </c>
      <c r="C58" s="214"/>
      <c r="D58" s="214"/>
      <c r="E58" s="220">
        <v>4.75</v>
      </c>
      <c r="F58" s="214"/>
      <c r="G58" s="214"/>
      <c r="H58" s="214"/>
      <c r="I58" s="214"/>
      <c r="J58" s="73"/>
      <c r="K58" s="102"/>
      <c r="L58" s="102"/>
      <c r="M58" s="102"/>
      <c r="N58" s="211">
        <v>2062</v>
      </c>
      <c r="O58" s="102">
        <f t="shared" si="0"/>
        <v>9794.5</v>
      </c>
      <c r="P58" s="102"/>
      <c r="Q58" s="102"/>
      <c r="R58" s="102"/>
    </row>
    <row r="59" spans="1:19">
      <c r="A59" s="73"/>
      <c r="B59" s="104">
        <v>16</v>
      </c>
      <c r="C59" s="73"/>
      <c r="D59" s="73"/>
      <c r="E59" s="221">
        <v>6</v>
      </c>
      <c r="F59" s="73"/>
      <c r="G59" s="73"/>
      <c r="H59" s="73"/>
      <c r="I59" s="98"/>
      <c r="J59" s="73"/>
      <c r="K59" s="102"/>
      <c r="L59" s="102"/>
      <c r="M59" s="102"/>
      <c r="N59" s="211"/>
      <c r="O59" s="102">
        <f t="shared" si="0"/>
        <v>0</v>
      </c>
      <c r="P59" s="102"/>
      <c r="Q59" s="102"/>
      <c r="R59" s="102"/>
    </row>
    <row r="60" spans="1:19" ht="20.25" customHeight="1">
      <c r="A60" s="72"/>
      <c r="B60" s="72"/>
      <c r="C60" s="72"/>
      <c r="D60" s="72"/>
      <c r="E60" s="72"/>
      <c r="F60" s="112"/>
      <c r="G60" s="72"/>
      <c r="H60" s="72"/>
      <c r="I60" s="112"/>
      <c r="J60" s="73"/>
      <c r="K60" s="102"/>
      <c r="L60" s="102"/>
      <c r="M60" s="102"/>
      <c r="N60" s="211"/>
      <c r="O60" s="102"/>
      <c r="P60" s="102"/>
      <c r="Q60" s="102"/>
      <c r="R60" s="102"/>
    </row>
    <row r="61" spans="1:19">
      <c r="A61" s="73"/>
      <c r="B61" s="77"/>
      <c r="C61" s="73"/>
      <c r="D61" s="74"/>
      <c r="E61" s="98">
        <f>SUM(E1:E59)</f>
        <v>477.75</v>
      </c>
      <c r="F61" s="73"/>
      <c r="G61" s="73"/>
      <c r="H61" s="76"/>
      <c r="I61" s="98"/>
      <c r="J61" s="73"/>
      <c r="K61" s="102"/>
      <c r="L61" s="102"/>
      <c r="M61" s="102"/>
      <c r="N61" s="211"/>
      <c r="O61" s="102">
        <f>SUM(O1:O58)</f>
        <v>587721.75</v>
      </c>
      <c r="P61" s="102">
        <f t="shared" ref="P61:P73" si="2">IF(K61=3,E61,0)</f>
        <v>0</v>
      </c>
      <c r="Q61" s="102">
        <f t="shared" ref="Q61:Q73" si="3">IF(K61=3,I61,0)</f>
        <v>0</v>
      </c>
      <c r="R61" s="102">
        <f t="shared" ref="R61:R73" si="4">IF(K61=4,E61,0)</f>
        <v>0</v>
      </c>
      <c r="S61">
        <f t="shared" ref="S61:S73" si="5">IF(K61=4,I61,0)</f>
        <v>0</v>
      </c>
    </row>
    <row r="62" spans="1:19">
      <c r="A62" s="73"/>
      <c r="B62" s="78"/>
      <c r="C62" s="73"/>
      <c r="D62" s="74"/>
      <c r="E62" s="73"/>
      <c r="F62" s="73"/>
      <c r="G62" s="73"/>
      <c r="H62" s="76"/>
      <c r="I62" s="98"/>
      <c r="J62" s="73"/>
      <c r="K62" s="102"/>
      <c r="L62" s="102"/>
      <c r="M62" s="102"/>
      <c r="N62" s="211"/>
      <c r="O62" s="102">
        <f t="shared" ref="O62:O73" si="6">IF(K62=2,I62,0)</f>
        <v>0</v>
      </c>
      <c r="P62" s="102">
        <f t="shared" si="2"/>
        <v>0</v>
      </c>
      <c r="Q62" s="102">
        <f t="shared" si="3"/>
        <v>0</v>
      </c>
      <c r="R62" s="102">
        <f t="shared" si="4"/>
        <v>0</v>
      </c>
      <c r="S62">
        <f t="shared" si="5"/>
        <v>0</v>
      </c>
    </row>
    <row r="63" spans="1:19">
      <c r="A63" s="73"/>
      <c r="B63" s="78"/>
      <c r="C63" s="73"/>
      <c r="D63" s="74"/>
      <c r="E63" s="73"/>
      <c r="F63" s="73"/>
      <c r="G63" s="73"/>
      <c r="H63" s="76"/>
      <c r="I63" s="98"/>
      <c r="J63" s="73"/>
      <c r="K63" s="102"/>
      <c r="L63" s="102"/>
      <c r="M63" s="102"/>
      <c r="N63" s="211"/>
      <c r="O63" s="102">
        <f t="shared" si="6"/>
        <v>0</v>
      </c>
      <c r="P63" s="102">
        <f t="shared" si="2"/>
        <v>0</v>
      </c>
      <c r="Q63" s="102">
        <f t="shared" si="3"/>
        <v>0</v>
      </c>
      <c r="R63" s="102">
        <f t="shared" si="4"/>
        <v>0</v>
      </c>
      <c r="S63">
        <f t="shared" si="5"/>
        <v>0</v>
      </c>
    </row>
    <row r="64" spans="1:19">
      <c r="A64" s="107"/>
      <c r="B64" s="78"/>
      <c r="C64" s="73"/>
      <c r="D64" s="74"/>
      <c r="E64" s="73"/>
      <c r="F64" s="73"/>
      <c r="G64" s="73"/>
      <c r="H64" s="76"/>
      <c r="I64" s="98"/>
      <c r="J64" s="73"/>
      <c r="K64" s="102"/>
      <c r="L64" s="102"/>
      <c r="M64" s="102"/>
      <c r="N64" s="211"/>
      <c r="O64" s="102">
        <f t="shared" si="6"/>
        <v>0</v>
      </c>
      <c r="P64" s="102">
        <f t="shared" si="2"/>
        <v>0</v>
      </c>
      <c r="Q64" s="102">
        <f t="shared" si="3"/>
        <v>0</v>
      </c>
      <c r="R64" s="102">
        <f t="shared" si="4"/>
        <v>0</v>
      </c>
      <c r="S64">
        <f t="shared" si="5"/>
        <v>0</v>
      </c>
    </row>
    <row r="65" spans="1:19" ht="29.25" customHeight="1">
      <c r="A65" s="107"/>
      <c r="B65" s="78"/>
      <c r="C65" s="73"/>
      <c r="D65" s="74"/>
      <c r="E65" s="73"/>
      <c r="F65" s="73"/>
      <c r="G65" s="73"/>
      <c r="H65" s="76"/>
      <c r="I65" s="98"/>
      <c r="J65" s="73"/>
      <c r="K65" s="102"/>
      <c r="L65" s="102"/>
      <c r="M65" s="102"/>
      <c r="N65" s="211"/>
      <c r="O65" s="102">
        <f t="shared" si="6"/>
        <v>0</v>
      </c>
      <c r="P65" s="102">
        <f t="shared" si="2"/>
        <v>0</v>
      </c>
      <c r="Q65" s="102">
        <f t="shared" si="3"/>
        <v>0</v>
      </c>
      <c r="R65" s="102">
        <f t="shared" si="4"/>
        <v>0</v>
      </c>
      <c r="S65">
        <f t="shared" si="5"/>
        <v>0</v>
      </c>
    </row>
    <row r="66" spans="1:19" hidden="1">
      <c r="A66" s="73"/>
      <c r="B66" s="78"/>
      <c r="C66" s="73"/>
      <c r="D66" s="74"/>
      <c r="E66" s="73"/>
      <c r="F66" s="73"/>
      <c r="G66" s="73"/>
      <c r="H66" s="76"/>
      <c r="I66" s="98"/>
      <c r="J66" s="73"/>
      <c r="K66" s="102"/>
      <c r="L66" s="102"/>
      <c r="M66" s="102"/>
      <c r="N66" s="211"/>
      <c r="O66" s="102"/>
      <c r="P66" s="102">
        <f t="shared" si="2"/>
        <v>0</v>
      </c>
      <c r="Q66" s="102">
        <f t="shared" si="3"/>
        <v>0</v>
      </c>
      <c r="R66" s="102">
        <f t="shared" si="4"/>
        <v>0</v>
      </c>
      <c r="S66">
        <f t="shared" si="5"/>
        <v>0</v>
      </c>
    </row>
    <row r="67" spans="1:19" hidden="1">
      <c r="A67" s="73"/>
      <c r="B67" s="78"/>
      <c r="C67" s="73"/>
      <c r="D67" s="74"/>
      <c r="E67" s="73"/>
      <c r="F67" s="73"/>
      <c r="G67" s="73"/>
      <c r="H67" s="76"/>
      <c r="I67" s="98"/>
      <c r="J67" s="73"/>
      <c r="K67" s="102"/>
      <c r="L67" s="102"/>
      <c r="M67" s="102"/>
      <c r="N67" s="211"/>
      <c r="O67" s="102">
        <f t="shared" si="6"/>
        <v>0</v>
      </c>
      <c r="P67" s="102">
        <f t="shared" si="2"/>
        <v>0</v>
      </c>
      <c r="Q67" s="102">
        <f t="shared" si="3"/>
        <v>0</v>
      </c>
      <c r="R67" s="102">
        <f t="shared" si="4"/>
        <v>0</v>
      </c>
      <c r="S67">
        <f t="shared" si="5"/>
        <v>0</v>
      </c>
    </row>
    <row r="68" spans="1:19" hidden="1">
      <c r="A68" s="107"/>
      <c r="B68" s="78"/>
      <c r="C68" s="73"/>
      <c r="D68" s="74"/>
      <c r="E68" s="73"/>
      <c r="F68" s="73"/>
      <c r="G68" s="73"/>
      <c r="H68" s="76"/>
      <c r="I68" s="98"/>
      <c r="J68" s="73"/>
      <c r="K68" s="102"/>
      <c r="L68" s="102"/>
      <c r="M68" s="102"/>
      <c r="N68" s="211"/>
      <c r="O68" s="102">
        <f t="shared" si="6"/>
        <v>0</v>
      </c>
      <c r="P68" s="102">
        <f t="shared" si="2"/>
        <v>0</v>
      </c>
      <c r="Q68" s="102">
        <f t="shared" si="3"/>
        <v>0</v>
      </c>
      <c r="R68" s="102">
        <f t="shared" si="4"/>
        <v>0</v>
      </c>
      <c r="S68">
        <f t="shared" si="5"/>
        <v>0</v>
      </c>
    </row>
    <row r="69" spans="1:19" hidden="1">
      <c r="A69" s="107"/>
      <c r="B69" s="78"/>
      <c r="C69" s="73"/>
      <c r="D69" s="74"/>
      <c r="E69" s="73"/>
      <c r="F69" s="73"/>
      <c r="G69" s="73"/>
      <c r="H69" s="76"/>
      <c r="I69" s="98"/>
      <c r="J69" s="73"/>
      <c r="K69" s="102"/>
      <c r="L69" s="102"/>
      <c r="M69" s="102"/>
      <c r="N69" s="211"/>
      <c r="O69" s="102">
        <f t="shared" si="6"/>
        <v>0</v>
      </c>
      <c r="P69" s="102">
        <f t="shared" si="2"/>
        <v>0</v>
      </c>
      <c r="Q69" s="102">
        <f t="shared" si="3"/>
        <v>0</v>
      </c>
      <c r="R69" s="102">
        <f t="shared" si="4"/>
        <v>0</v>
      </c>
      <c r="S69">
        <f t="shared" si="5"/>
        <v>0</v>
      </c>
    </row>
    <row r="70" spans="1:19" hidden="1">
      <c r="A70" s="107"/>
      <c r="B70" s="78"/>
      <c r="C70" s="73"/>
      <c r="D70" s="74"/>
      <c r="E70" s="73"/>
      <c r="F70" s="73"/>
      <c r="G70" s="73"/>
      <c r="H70" s="76"/>
      <c r="I70" s="98"/>
      <c r="J70" s="73"/>
      <c r="K70" s="102"/>
      <c r="L70" s="102"/>
      <c r="M70" s="102"/>
      <c r="N70" s="211"/>
      <c r="O70" s="102">
        <f t="shared" si="6"/>
        <v>0</v>
      </c>
      <c r="P70" s="102">
        <f t="shared" si="2"/>
        <v>0</v>
      </c>
      <c r="Q70" s="102">
        <f t="shared" si="3"/>
        <v>0</v>
      </c>
      <c r="R70" s="102">
        <f t="shared" si="4"/>
        <v>0</v>
      </c>
      <c r="S70">
        <f t="shared" si="5"/>
        <v>0</v>
      </c>
    </row>
    <row r="71" spans="1:19" hidden="1">
      <c r="A71" s="107"/>
      <c r="B71" s="78"/>
      <c r="C71" s="73"/>
      <c r="D71" s="74"/>
      <c r="E71" s="73"/>
      <c r="F71" s="73"/>
      <c r="G71" s="73"/>
      <c r="H71" s="76"/>
      <c r="I71" s="98"/>
      <c r="J71" s="73"/>
      <c r="K71" s="102"/>
      <c r="L71" s="102"/>
      <c r="M71" s="102"/>
      <c r="N71" s="211"/>
      <c r="O71" s="102">
        <f t="shared" si="6"/>
        <v>0</v>
      </c>
      <c r="P71" s="102">
        <f t="shared" si="2"/>
        <v>0</v>
      </c>
      <c r="Q71" s="102">
        <f t="shared" si="3"/>
        <v>0</v>
      </c>
      <c r="R71" s="102">
        <f t="shared" si="4"/>
        <v>0</v>
      </c>
      <c r="S71">
        <f t="shared" si="5"/>
        <v>0</v>
      </c>
    </row>
    <row r="72" spans="1:19" hidden="1">
      <c r="A72" s="107"/>
      <c r="B72" s="78"/>
      <c r="C72" s="73"/>
      <c r="D72" s="74"/>
      <c r="E72" s="73"/>
      <c r="F72" s="73"/>
      <c r="G72" s="73"/>
      <c r="H72" s="76"/>
      <c r="I72" s="98"/>
      <c r="J72" s="73"/>
      <c r="K72" s="102"/>
      <c r="L72" s="102"/>
      <c r="M72" s="102"/>
      <c r="N72" s="211"/>
      <c r="O72" s="102">
        <f t="shared" si="6"/>
        <v>0</v>
      </c>
      <c r="P72" s="102">
        <f t="shared" si="2"/>
        <v>0</v>
      </c>
      <c r="Q72" s="102">
        <f t="shared" si="3"/>
        <v>0</v>
      </c>
      <c r="R72" s="102">
        <f t="shared" si="4"/>
        <v>0</v>
      </c>
      <c r="S72">
        <f t="shared" si="5"/>
        <v>0</v>
      </c>
    </row>
    <row r="73" spans="1:19" ht="21.75" hidden="1" customHeight="1">
      <c r="A73" s="107"/>
      <c r="B73" s="78"/>
      <c r="C73" s="73"/>
      <c r="D73" s="74"/>
      <c r="E73" s="73"/>
      <c r="F73" s="73"/>
      <c r="G73" s="73"/>
      <c r="H73" s="76"/>
      <c r="I73" s="98"/>
      <c r="J73" s="73"/>
      <c r="K73" s="102"/>
      <c r="L73" s="102"/>
      <c r="M73" s="102"/>
      <c r="N73" s="211"/>
      <c r="O73" s="102">
        <f t="shared" si="6"/>
        <v>0</v>
      </c>
      <c r="P73" s="102">
        <f t="shared" si="2"/>
        <v>0</v>
      </c>
      <c r="Q73" s="102">
        <f t="shared" si="3"/>
        <v>0</v>
      </c>
      <c r="R73" s="102">
        <f t="shared" si="4"/>
        <v>0</v>
      </c>
      <c r="S73">
        <f t="shared" si="5"/>
        <v>0</v>
      </c>
    </row>
    <row r="74" spans="1:19" ht="21.75" hidden="1" customHeight="1">
      <c r="A74" s="107"/>
      <c r="B74" s="78"/>
      <c r="C74" s="73"/>
      <c r="D74" s="74"/>
      <c r="E74" s="73"/>
      <c r="F74" s="73"/>
      <c r="G74" s="73"/>
      <c r="H74" s="76"/>
      <c r="I74" s="98"/>
      <c r="J74" s="73"/>
      <c r="K74" s="102"/>
      <c r="L74" s="102"/>
      <c r="M74" s="102"/>
      <c r="N74" s="211"/>
      <c r="O74" s="102"/>
      <c r="P74" s="102"/>
      <c r="Q74" s="102"/>
      <c r="R74" s="102"/>
    </row>
    <row r="75" spans="1:19" ht="22.5" hidden="1" customHeight="1">
      <c r="A75" s="107"/>
      <c r="B75" s="78"/>
      <c r="C75" s="73"/>
      <c r="D75" s="74"/>
      <c r="E75" s="73"/>
      <c r="F75" s="73"/>
      <c r="G75" s="73"/>
      <c r="H75" s="76"/>
      <c r="I75" s="98"/>
      <c r="J75" s="73"/>
      <c r="K75" s="102"/>
      <c r="L75" s="102"/>
      <c r="M75" s="102"/>
      <c r="N75" s="211"/>
      <c r="O75" s="102">
        <f t="shared" ref="O75:O85" si="7">IF(K75=2,I75,0)</f>
        <v>0</v>
      </c>
      <c r="P75" s="102">
        <f t="shared" ref="P75:P85" si="8">IF(K75=3,E75,0)</f>
        <v>0</v>
      </c>
      <c r="Q75" s="102">
        <f t="shared" ref="Q75:Q85" si="9">IF(K75=3,I75,0)</f>
        <v>0</v>
      </c>
      <c r="R75" s="102">
        <f t="shared" ref="R75:R85" si="10">IF(K75=4,E75,0)</f>
        <v>0</v>
      </c>
      <c r="S75">
        <f t="shared" ref="S75:S85" si="11">IF(K75=4,I75,0)</f>
        <v>0</v>
      </c>
    </row>
    <row r="76" spans="1:19" hidden="1">
      <c r="A76" s="107"/>
      <c r="B76" s="78"/>
      <c r="C76" s="73"/>
      <c r="D76" s="74"/>
      <c r="E76" s="73"/>
      <c r="F76" s="73"/>
      <c r="G76" s="73"/>
      <c r="H76" s="76"/>
      <c r="I76" s="98"/>
      <c r="J76" s="73"/>
      <c r="K76" s="102"/>
      <c r="L76" s="102"/>
      <c r="M76" s="102"/>
      <c r="N76" s="211"/>
      <c r="O76" s="102">
        <f t="shared" si="7"/>
        <v>0</v>
      </c>
      <c r="P76" s="102">
        <f t="shared" si="8"/>
        <v>0</v>
      </c>
      <c r="Q76" s="102">
        <f t="shared" si="9"/>
        <v>0</v>
      </c>
      <c r="R76" s="102">
        <f t="shared" si="10"/>
        <v>0</v>
      </c>
      <c r="S76">
        <f t="shared" si="11"/>
        <v>0</v>
      </c>
    </row>
    <row r="77" spans="1:19" hidden="1">
      <c r="A77" s="107"/>
      <c r="B77" s="78"/>
      <c r="C77" s="73"/>
      <c r="D77" s="74"/>
      <c r="E77" s="73"/>
      <c r="F77" s="73"/>
      <c r="G77" s="73"/>
      <c r="H77" s="76"/>
      <c r="I77" s="98"/>
      <c r="J77" s="73"/>
      <c r="K77" s="102"/>
      <c r="L77" s="102"/>
      <c r="M77" s="102"/>
      <c r="N77" s="211"/>
      <c r="O77" s="102">
        <f t="shared" si="7"/>
        <v>0</v>
      </c>
      <c r="P77" s="102">
        <f t="shared" si="8"/>
        <v>0</v>
      </c>
      <c r="Q77" s="102">
        <f t="shared" si="9"/>
        <v>0</v>
      </c>
      <c r="R77" s="102">
        <f t="shared" si="10"/>
        <v>0</v>
      </c>
      <c r="S77">
        <f t="shared" si="11"/>
        <v>0</v>
      </c>
    </row>
    <row r="78" spans="1:19" hidden="1">
      <c r="A78" s="107"/>
      <c r="B78" s="78"/>
      <c r="C78" s="73"/>
      <c r="D78" s="74"/>
      <c r="E78" s="73"/>
      <c r="F78" s="73"/>
      <c r="G78" s="73"/>
      <c r="H78" s="76"/>
      <c r="I78" s="98"/>
      <c r="J78" s="73"/>
      <c r="K78" s="102"/>
      <c r="L78" s="102"/>
      <c r="M78" s="102"/>
      <c r="N78" s="211"/>
      <c r="O78" s="102">
        <f t="shared" si="7"/>
        <v>0</v>
      </c>
      <c r="P78" s="102">
        <f t="shared" si="8"/>
        <v>0</v>
      </c>
      <c r="Q78" s="102">
        <f t="shared" si="9"/>
        <v>0</v>
      </c>
      <c r="R78" s="102">
        <f t="shared" si="10"/>
        <v>0</v>
      </c>
      <c r="S78">
        <f t="shared" si="11"/>
        <v>0</v>
      </c>
    </row>
    <row r="79" spans="1:19" ht="14.25" hidden="1" customHeight="1">
      <c r="A79" s="107"/>
      <c r="B79" s="78"/>
      <c r="C79" s="73"/>
      <c r="D79" s="74"/>
      <c r="E79" s="73"/>
      <c r="F79" s="73"/>
      <c r="G79" s="73"/>
      <c r="H79" s="76"/>
      <c r="I79" s="98"/>
      <c r="J79" s="73"/>
      <c r="K79" s="102"/>
      <c r="L79" s="102"/>
      <c r="M79" s="102"/>
      <c r="N79" s="211"/>
      <c r="O79" s="102">
        <f t="shared" si="7"/>
        <v>0</v>
      </c>
      <c r="P79" s="102">
        <f t="shared" si="8"/>
        <v>0</v>
      </c>
      <c r="Q79" s="102">
        <f t="shared" si="9"/>
        <v>0</v>
      </c>
      <c r="R79" s="102">
        <f t="shared" si="10"/>
        <v>0</v>
      </c>
      <c r="S79">
        <f t="shared" si="11"/>
        <v>0</v>
      </c>
    </row>
    <row r="80" spans="1:19" hidden="1">
      <c r="A80" s="107"/>
      <c r="B80" s="78"/>
      <c r="C80" s="73"/>
      <c r="D80" s="74"/>
      <c r="E80" s="73"/>
      <c r="F80" s="73"/>
      <c r="G80" s="73"/>
      <c r="H80" s="76"/>
      <c r="I80" s="98"/>
      <c r="J80" s="73"/>
      <c r="K80" s="102"/>
      <c r="L80" s="102"/>
      <c r="M80" s="102"/>
      <c r="N80" s="211"/>
      <c r="O80" s="102">
        <f t="shared" si="7"/>
        <v>0</v>
      </c>
      <c r="P80" s="102">
        <f t="shared" si="8"/>
        <v>0</v>
      </c>
      <c r="Q80" s="102">
        <f t="shared" si="9"/>
        <v>0</v>
      </c>
      <c r="R80" s="102">
        <f t="shared" si="10"/>
        <v>0</v>
      </c>
      <c r="S80">
        <f t="shared" si="11"/>
        <v>0</v>
      </c>
    </row>
    <row r="81" spans="1:19" hidden="1">
      <c r="A81" s="107"/>
      <c r="B81" s="78"/>
      <c r="C81" s="73"/>
      <c r="D81" s="74"/>
      <c r="E81" s="73"/>
      <c r="F81" s="73"/>
      <c r="G81" s="73"/>
      <c r="H81" s="76"/>
      <c r="I81" s="98"/>
      <c r="J81" s="73"/>
      <c r="K81" s="102"/>
      <c r="L81" s="102"/>
      <c r="M81" s="102"/>
      <c r="N81" s="211"/>
      <c r="O81" s="102">
        <f t="shared" si="7"/>
        <v>0</v>
      </c>
      <c r="P81" s="102">
        <f t="shared" si="8"/>
        <v>0</v>
      </c>
      <c r="Q81" s="102">
        <f t="shared" si="9"/>
        <v>0</v>
      </c>
      <c r="R81" s="102">
        <f t="shared" si="10"/>
        <v>0</v>
      </c>
      <c r="S81">
        <f t="shared" si="11"/>
        <v>0</v>
      </c>
    </row>
    <row r="82" spans="1:19" hidden="1">
      <c r="A82" s="107"/>
      <c r="B82" s="78"/>
      <c r="C82" s="73"/>
      <c r="D82" s="74"/>
      <c r="E82" s="73"/>
      <c r="F82" s="73"/>
      <c r="G82" s="73"/>
      <c r="H82" s="76"/>
      <c r="I82" s="98"/>
      <c r="J82" s="73"/>
      <c r="K82" s="102"/>
      <c r="L82" s="102"/>
      <c r="M82" s="102"/>
      <c r="N82" s="211"/>
      <c r="O82" s="102">
        <f t="shared" si="7"/>
        <v>0</v>
      </c>
      <c r="P82" s="102">
        <f t="shared" si="8"/>
        <v>0</v>
      </c>
      <c r="Q82" s="102">
        <f t="shared" si="9"/>
        <v>0</v>
      </c>
      <c r="R82" s="102">
        <f t="shared" si="10"/>
        <v>0</v>
      </c>
      <c r="S82">
        <f t="shared" si="11"/>
        <v>0</v>
      </c>
    </row>
    <row r="83" spans="1:19" hidden="1">
      <c r="A83" s="107"/>
      <c r="B83" s="78"/>
      <c r="C83" s="73"/>
      <c r="D83" s="74"/>
      <c r="E83" s="73"/>
      <c r="F83" s="73"/>
      <c r="G83" s="73"/>
      <c r="H83" s="76"/>
      <c r="I83" s="98"/>
      <c r="J83" s="73"/>
      <c r="K83" s="102"/>
      <c r="L83" s="102"/>
      <c r="M83" s="102"/>
      <c r="N83" s="211"/>
      <c r="O83" s="102">
        <f t="shared" si="7"/>
        <v>0</v>
      </c>
      <c r="P83" s="102">
        <f t="shared" si="8"/>
        <v>0</v>
      </c>
      <c r="Q83" s="102">
        <f t="shared" si="9"/>
        <v>0</v>
      </c>
      <c r="R83" s="102">
        <f t="shared" si="10"/>
        <v>0</v>
      </c>
      <c r="S83">
        <f t="shared" si="11"/>
        <v>0</v>
      </c>
    </row>
    <row r="84" spans="1:19" hidden="1">
      <c r="A84" s="107"/>
      <c r="B84" s="78"/>
      <c r="C84" s="73"/>
      <c r="D84" s="74"/>
      <c r="E84" s="73"/>
      <c r="F84" s="73"/>
      <c r="G84" s="73"/>
      <c r="H84" s="76"/>
      <c r="I84" s="98"/>
      <c r="J84" s="73"/>
      <c r="K84" s="102"/>
      <c r="L84" s="102"/>
      <c r="M84" s="102"/>
      <c r="N84" s="211"/>
      <c r="O84" s="102">
        <f t="shared" si="7"/>
        <v>0</v>
      </c>
      <c r="P84" s="102">
        <f t="shared" si="8"/>
        <v>0</v>
      </c>
      <c r="Q84" s="102">
        <f t="shared" si="9"/>
        <v>0</v>
      </c>
      <c r="R84" s="102">
        <f t="shared" si="10"/>
        <v>0</v>
      </c>
      <c r="S84">
        <f t="shared" si="11"/>
        <v>0</v>
      </c>
    </row>
    <row r="85" spans="1:19" hidden="1">
      <c r="A85" s="107"/>
      <c r="B85" s="78"/>
      <c r="C85" s="73"/>
      <c r="D85" s="74"/>
      <c r="E85" s="73"/>
      <c r="F85" s="73"/>
      <c r="G85" s="73"/>
      <c r="H85" s="76"/>
      <c r="I85" s="98"/>
      <c r="J85" s="73"/>
      <c r="K85" s="102"/>
      <c r="L85" s="102"/>
      <c r="M85" s="102"/>
      <c r="N85" s="211"/>
      <c r="O85" s="102">
        <f t="shared" si="7"/>
        <v>0</v>
      </c>
      <c r="P85" s="102">
        <f t="shared" si="8"/>
        <v>0</v>
      </c>
      <c r="Q85" s="102">
        <f t="shared" si="9"/>
        <v>0</v>
      </c>
      <c r="R85" s="102">
        <f t="shared" si="10"/>
        <v>0</v>
      </c>
      <c r="S85">
        <f t="shared" si="11"/>
        <v>0</v>
      </c>
    </row>
    <row r="86" spans="1:19" hidden="1">
      <c r="A86" s="73"/>
      <c r="B86" s="74"/>
      <c r="C86" s="73"/>
      <c r="D86" s="74"/>
      <c r="E86" s="73"/>
      <c r="F86" s="73"/>
      <c r="G86" s="73"/>
      <c r="H86" s="76"/>
      <c r="I86" s="98"/>
      <c r="J86" s="73"/>
      <c r="K86" s="102"/>
      <c r="L86" s="102"/>
      <c r="M86" s="102"/>
      <c r="N86" s="211"/>
      <c r="O86" s="102">
        <f>SUM(O61:O85)</f>
        <v>587721.75</v>
      </c>
      <c r="P86" s="102">
        <f>SUM(P61:P85)</f>
        <v>0</v>
      </c>
      <c r="Q86" s="102">
        <f>SUM(Q61:Q85)</f>
        <v>0</v>
      </c>
      <c r="R86" s="102">
        <f>SUM(R61:R85)</f>
        <v>0</v>
      </c>
      <c r="S86">
        <f>SUM(S61:S85)</f>
        <v>0</v>
      </c>
    </row>
    <row r="87" spans="1:19" hidden="1">
      <c r="A87" s="73"/>
      <c r="B87" s="74"/>
      <c r="C87" s="73"/>
      <c r="D87" s="74"/>
      <c r="E87" s="73"/>
      <c r="F87" s="73"/>
      <c r="G87" s="73"/>
      <c r="H87" s="76"/>
      <c r="I87" s="98"/>
      <c r="J87" s="73"/>
      <c r="K87" s="102"/>
      <c r="L87" s="102"/>
      <c r="M87" s="102"/>
      <c r="N87" s="211"/>
      <c r="O87" s="102"/>
      <c r="P87" s="102"/>
      <c r="Q87" s="102"/>
      <c r="R87" s="102"/>
    </row>
    <row r="88" spans="1:19" hidden="1">
      <c r="A88" s="73"/>
      <c r="B88" s="108"/>
      <c r="C88" s="73"/>
      <c r="D88" s="74"/>
      <c r="E88" s="103"/>
      <c r="F88" s="73"/>
      <c r="G88" s="73"/>
      <c r="H88" s="73"/>
      <c r="I88" s="105"/>
      <c r="J88" s="73"/>
      <c r="K88" s="102"/>
      <c r="L88" s="102"/>
      <c r="M88" s="102"/>
      <c r="N88" s="211"/>
      <c r="O88" s="102"/>
      <c r="P88" s="102"/>
      <c r="Q88" s="102"/>
      <c r="R88" s="102"/>
    </row>
    <row r="89" spans="1:19" hidden="1">
      <c r="A89" s="73"/>
      <c r="B89" s="79"/>
      <c r="C89" s="73"/>
      <c r="D89" s="74"/>
      <c r="E89" s="73"/>
      <c r="F89" s="73"/>
      <c r="G89" s="73"/>
      <c r="H89" s="73"/>
      <c r="I89" s="98"/>
      <c r="J89" s="73"/>
      <c r="K89" s="102"/>
      <c r="L89" s="102"/>
      <c r="M89" s="102"/>
      <c r="N89" s="211"/>
      <c r="O89" s="102"/>
      <c r="P89" s="102"/>
      <c r="Q89" s="102"/>
      <c r="R89" s="102"/>
    </row>
    <row r="90" spans="1:19" hidden="1">
      <c r="A90" s="73"/>
      <c r="B90" s="79"/>
      <c r="C90" s="73"/>
      <c r="D90" s="74"/>
      <c r="E90" s="73"/>
      <c r="F90" s="73"/>
      <c r="G90" s="73"/>
      <c r="H90" s="73"/>
      <c r="I90" s="98"/>
      <c r="J90" s="73"/>
      <c r="K90" s="102"/>
      <c r="L90" s="102"/>
      <c r="M90" s="102"/>
      <c r="N90" s="211"/>
      <c r="O90" s="102"/>
      <c r="P90" s="102"/>
      <c r="Q90" s="102"/>
      <c r="R90" s="102"/>
    </row>
    <row r="91" spans="1:19" hidden="1">
      <c r="A91" s="73"/>
      <c r="B91" s="79"/>
      <c r="C91" s="73"/>
      <c r="D91" s="74"/>
      <c r="E91" s="73"/>
      <c r="F91" s="73"/>
      <c r="G91" s="73"/>
      <c r="H91" s="73"/>
      <c r="I91" s="98"/>
      <c r="J91" s="73"/>
      <c r="K91" s="102"/>
      <c r="L91" s="102"/>
      <c r="M91" s="102"/>
      <c r="N91" s="211"/>
      <c r="O91" s="102"/>
      <c r="P91" s="102"/>
      <c r="Q91" s="102"/>
      <c r="R91" s="102"/>
    </row>
    <row r="92" spans="1:19" hidden="1">
      <c r="A92" s="73"/>
      <c r="B92" s="79"/>
      <c r="C92" s="73"/>
      <c r="D92" s="74"/>
      <c r="E92" s="73"/>
      <c r="F92" s="73"/>
      <c r="G92" s="73"/>
      <c r="H92" s="73"/>
      <c r="I92" s="98"/>
      <c r="J92" s="73"/>
      <c r="K92" s="102"/>
      <c r="L92" s="102"/>
      <c r="M92" s="102"/>
      <c r="N92" s="211"/>
      <c r="O92" s="102"/>
      <c r="P92" s="102"/>
      <c r="Q92" s="102"/>
      <c r="R92" s="102"/>
    </row>
    <row r="93" spans="1:19" ht="17.25" customHeight="1">
      <c r="A93" s="73"/>
      <c r="B93" s="79"/>
      <c r="C93" s="73"/>
      <c r="D93" s="74"/>
      <c r="E93" s="73"/>
      <c r="F93" s="73"/>
      <c r="G93" s="73"/>
      <c r="H93" s="76"/>
      <c r="I93" s="98"/>
      <c r="J93" s="73"/>
      <c r="K93" s="102"/>
      <c r="L93" s="102"/>
      <c r="M93" s="102"/>
      <c r="N93" s="211"/>
      <c r="O93" s="102"/>
      <c r="P93" s="102"/>
      <c r="Q93" s="102"/>
      <c r="R93" s="102"/>
    </row>
    <row r="94" spans="1:19">
      <c r="A94" s="73"/>
      <c r="B94" s="74"/>
      <c r="C94" s="74"/>
      <c r="D94" s="74"/>
      <c r="E94" s="73"/>
      <c r="F94" s="98"/>
      <c r="G94" s="73"/>
      <c r="H94" s="73"/>
      <c r="I94" s="98"/>
      <c r="J94" s="73"/>
      <c r="K94" s="102"/>
      <c r="L94" s="102"/>
      <c r="M94" s="102"/>
      <c r="N94" s="211"/>
      <c r="O94" s="102"/>
      <c r="P94" s="102"/>
      <c r="Q94" s="102"/>
      <c r="R94" s="102"/>
    </row>
    <row r="95" spans="1:19" ht="15.75">
      <c r="A95" s="214"/>
      <c r="B95" s="214"/>
      <c r="C95" s="214"/>
      <c r="D95" s="214"/>
      <c r="E95" s="214"/>
      <c r="F95" s="214"/>
      <c r="G95" s="214"/>
      <c r="H95" s="214"/>
      <c r="I95" s="214"/>
      <c r="J95" s="73"/>
      <c r="K95" s="102"/>
      <c r="L95" s="102"/>
      <c r="M95" s="102"/>
      <c r="N95" s="211"/>
      <c r="O95" s="102"/>
      <c r="P95" s="102"/>
      <c r="Q95" s="102"/>
      <c r="R95" s="102"/>
    </row>
    <row r="96" spans="1:19" ht="15.75">
      <c r="A96" s="724"/>
      <c r="B96" s="724"/>
      <c r="C96" s="724"/>
      <c r="D96" s="724"/>
      <c r="E96" s="724"/>
      <c r="F96" s="724"/>
      <c r="G96" s="724"/>
      <c r="H96" s="724"/>
      <c r="I96" s="724"/>
      <c r="J96" s="73"/>
      <c r="K96" s="102"/>
      <c r="L96" s="102"/>
      <c r="M96" s="102"/>
      <c r="N96" s="211"/>
      <c r="O96" s="102"/>
      <c r="P96" s="102"/>
      <c r="Q96" s="102"/>
      <c r="R96" s="102"/>
    </row>
    <row r="97" spans="1:19">
      <c r="A97" s="73"/>
      <c r="B97" s="74"/>
      <c r="C97" s="73"/>
      <c r="D97" s="73"/>
      <c r="E97" s="73"/>
      <c r="F97" s="73"/>
      <c r="G97" s="73"/>
      <c r="H97" s="73"/>
      <c r="I97" s="98"/>
      <c r="J97" s="73"/>
      <c r="K97" s="102"/>
      <c r="L97" s="102"/>
      <c r="M97" s="102"/>
      <c r="N97" s="211"/>
      <c r="O97" s="102"/>
      <c r="P97" s="102"/>
      <c r="Q97" s="102"/>
      <c r="R97" s="102"/>
    </row>
    <row r="98" spans="1:19" ht="32.25" customHeight="1">
      <c r="A98" s="72"/>
      <c r="B98" s="72"/>
      <c r="C98" s="72"/>
      <c r="D98" s="72"/>
      <c r="E98" s="72"/>
      <c r="F98" s="112"/>
      <c r="G98" s="72"/>
      <c r="H98" s="72"/>
      <c r="I98" s="112"/>
      <c r="J98" s="73"/>
      <c r="K98" s="102"/>
      <c r="L98" s="102"/>
      <c r="M98" s="102"/>
      <c r="N98" s="211"/>
      <c r="O98" s="102"/>
      <c r="P98" s="102"/>
      <c r="Q98" s="102"/>
      <c r="R98" s="102"/>
    </row>
    <row r="99" spans="1:19" hidden="1">
      <c r="A99" s="73"/>
      <c r="B99" s="74"/>
      <c r="C99" s="73"/>
      <c r="D99" s="74"/>
      <c r="E99" s="73"/>
      <c r="F99" s="73"/>
      <c r="G99" s="73"/>
      <c r="H99" s="73"/>
      <c r="I99" s="98"/>
      <c r="J99" s="73"/>
      <c r="K99" s="102"/>
      <c r="L99" s="102"/>
      <c r="M99" s="102"/>
      <c r="N99" s="211"/>
      <c r="O99" s="102"/>
      <c r="P99" s="102"/>
      <c r="Q99" s="102"/>
      <c r="R99" s="102"/>
    </row>
    <row r="100" spans="1:19" hidden="1">
      <c r="A100" s="73"/>
      <c r="B100" s="75"/>
      <c r="C100" s="73"/>
      <c r="D100" s="74"/>
      <c r="E100" s="73"/>
      <c r="F100" s="73"/>
      <c r="G100" s="73"/>
      <c r="H100" s="76"/>
      <c r="I100" s="98"/>
      <c r="J100" s="73"/>
      <c r="K100" s="102"/>
      <c r="L100" s="102"/>
      <c r="M100" s="102"/>
      <c r="N100" s="211"/>
      <c r="O100" s="102"/>
      <c r="P100" s="102"/>
      <c r="Q100" s="102"/>
      <c r="R100" s="102"/>
    </row>
    <row r="101" spans="1:19">
      <c r="A101" s="73"/>
      <c r="B101" s="77"/>
      <c r="C101" s="73"/>
      <c r="D101" s="74"/>
      <c r="E101" s="73"/>
      <c r="F101" s="73"/>
      <c r="G101" s="73"/>
      <c r="H101" s="76"/>
      <c r="I101" s="98"/>
      <c r="J101" s="73"/>
      <c r="K101" s="102"/>
      <c r="L101" s="102"/>
      <c r="M101" s="102"/>
      <c r="N101" s="211"/>
      <c r="O101" s="102">
        <f t="shared" ref="O101:O148" si="12">IF(K101=2,I101,0)</f>
        <v>0</v>
      </c>
      <c r="P101" s="102">
        <f t="shared" ref="P101:P148" si="13">IF(K101=3,E101,0)</f>
        <v>0</v>
      </c>
      <c r="Q101" s="102">
        <f t="shared" ref="Q101:Q148" si="14">IF(K101=3,I101,0)</f>
        <v>0</v>
      </c>
      <c r="R101" s="102">
        <f t="shared" ref="R101:R148" si="15">IF(K101=4,E101,0)</f>
        <v>0</v>
      </c>
      <c r="S101">
        <f t="shared" ref="S101:S148" si="16">IF(K101=4,I101,0)</f>
        <v>0</v>
      </c>
    </row>
    <row r="102" spans="1:19">
      <c r="A102" s="100"/>
      <c r="B102" s="212"/>
      <c r="C102" s="100"/>
      <c r="D102" s="99"/>
      <c r="E102" s="100"/>
      <c r="F102" s="100"/>
      <c r="G102" s="100"/>
      <c r="H102" s="213"/>
      <c r="I102" s="101"/>
      <c r="O102">
        <f t="shared" si="12"/>
        <v>0</v>
      </c>
      <c r="P102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>
      <c r="A103" s="73"/>
      <c r="B103" s="78"/>
      <c r="C103" s="73"/>
      <c r="D103" s="74"/>
      <c r="E103" s="73"/>
      <c r="F103" s="73"/>
      <c r="G103" s="73"/>
      <c r="H103" s="76"/>
      <c r="I103" s="98"/>
      <c r="O103">
        <f t="shared" si="12"/>
        <v>0</v>
      </c>
      <c r="P103">
        <f t="shared" si="13"/>
        <v>0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>
      <c r="A104" s="73"/>
      <c r="B104" s="78"/>
      <c r="C104" s="73"/>
      <c r="D104" s="74"/>
      <c r="E104" s="73"/>
      <c r="F104" s="73"/>
      <c r="G104" s="73"/>
      <c r="H104" s="76"/>
      <c r="I104" s="98"/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hidden="1">
      <c r="A105" s="73"/>
      <c r="B105" s="78"/>
      <c r="C105" s="73"/>
      <c r="D105" s="74"/>
      <c r="E105" s="73"/>
      <c r="F105" s="73"/>
      <c r="G105" s="73"/>
      <c r="H105" s="76"/>
      <c r="I105" s="98"/>
      <c r="O105">
        <f t="shared" si="12"/>
        <v>0</v>
      </c>
      <c r="P105">
        <f t="shared" si="13"/>
        <v>0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hidden="1">
      <c r="A106" s="73"/>
      <c r="B106" s="78"/>
      <c r="C106" s="73"/>
      <c r="D106" s="74"/>
      <c r="E106" s="73"/>
      <c r="F106" s="73"/>
      <c r="G106" s="73"/>
      <c r="H106" s="76"/>
      <c r="I106" s="98"/>
      <c r="O106">
        <f t="shared" si="12"/>
        <v>0</v>
      </c>
      <c r="P106">
        <f t="shared" si="13"/>
        <v>0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hidden="1">
      <c r="A107" s="73"/>
      <c r="B107" s="78"/>
      <c r="C107" s="73"/>
      <c r="D107" s="74"/>
      <c r="E107" s="109"/>
      <c r="F107" s="73"/>
      <c r="G107" s="73"/>
      <c r="H107" s="76"/>
      <c r="I107" s="98"/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hidden="1">
      <c r="A108" s="73"/>
      <c r="B108" s="78"/>
      <c r="C108" s="73"/>
      <c r="D108" s="74"/>
      <c r="E108" s="109"/>
      <c r="F108" s="73"/>
      <c r="G108" s="73"/>
      <c r="H108" s="76"/>
      <c r="I108" s="98"/>
      <c r="O108">
        <f t="shared" si="12"/>
        <v>0</v>
      </c>
      <c r="P108">
        <f t="shared" si="13"/>
        <v>0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ht="14.25" hidden="1" customHeight="1">
      <c r="A109" s="109"/>
      <c r="B109" s="139"/>
      <c r="C109" s="109"/>
      <c r="D109" s="74"/>
      <c r="E109" s="109"/>
      <c r="F109" s="109"/>
      <c r="G109" s="111"/>
      <c r="H109" s="122"/>
      <c r="I109" s="98"/>
      <c r="O109">
        <f t="shared" si="12"/>
        <v>0</v>
      </c>
      <c r="P109">
        <f t="shared" si="13"/>
        <v>0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hidden="1">
      <c r="A110" s="73"/>
      <c r="B110" s="78"/>
      <c r="C110" s="73"/>
      <c r="D110" s="74"/>
      <c r="E110" s="109"/>
      <c r="F110" s="73"/>
      <c r="G110" s="73"/>
      <c r="H110" s="76"/>
      <c r="I110" s="98"/>
      <c r="O110">
        <f t="shared" si="12"/>
        <v>0</v>
      </c>
      <c r="P110">
        <f t="shared" si="13"/>
        <v>0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hidden="1">
      <c r="A111" s="73"/>
      <c r="B111" s="78"/>
      <c r="C111" s="73"/>
      <c r="D111" s="74"/>
      <c r="E111" s="109"/>
      <c r="F111" s="73"/>
      <c r="G111" s="73"/>
      <c r="H111" s="76"/>
      <c r="I111" s="98"/>
      <c r="O111">
        <f t="shared" si="12"/>
        <v>0</v>
      </c>
      <c r="P111">
        <f t="shared" si="13"/>
        <v>0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hidden="1">
      <c r="A112" s="73"/>
      <c r="B112" s="78"/>
      <c r="C112" s="73"/>
      <c r="D112" s="74"/>
      <c r="E112" s="109"/>
      <c r="F112" s="73"/>
      <c r="G112" s="73"/>
      <c r="H112" s="76"/>
      <c r="I112" s="98"/>
      <c r="O112">
        <f t="shared" si="12"/>
        <v>0</v>
      </c>
      <c r="P112">
        <f t="shared" si="13"/>
        <v>0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:19" hidden="1">
      <c r="A113" s="73"/>
      <c r="B113" s="78"/>
      <c r="C113" s="73"/>
      <c r="D113" s="74"/>
      <c r="E113" s="109"/>
      <c r="F113" s="73"/>
      <c r="G113" s="73"/>
      <c r="H113" s="76"/>
      <c r="I113" s="98"/>
      <c r="O113">
        <f t="shared" si="12"/>
        <v>0</v>
      </c>
      <c r="P113">
        <f t="shared" si="13"/>
        <v>0</v>
      </c>
      <c r="Q113">
        <f t="shared" si="14"/>
        <v>0</v>
      </c>
      <c r="R113">
        <f t="shared" si="15"/>
        <v>0</v>
      </c>
      <c r="S113">
        <f t="shared" si="16"/>
        <v>0</v>
      </c>
    </row>
    <row r="114" spans="1:19" hidden="1">
      <c r="A114" s="73"/>
      <c r="B114" s="78"/>
      <c r="C114" s="73"/>
      <c r="D114" s="74"/>
      <c r="E114" s="109"/>
      <c r="F114" s="73"/>
      <c r="G114" s="73"/>
      <c r="H114" s="76"/>
      <c r="I114" s="98"/>
      <c r="O114">
        <f t="shared" si="12"/>
        <v>0</v>
      </c>
      <c r="P114">
        <f t="shared" si="13"/>
        <v>0</v>
      </c>
      <c r="Q114">
        <f t="shared" si="14"/>
        <v>0</v>
      </c>
      <c r="R114">
        <f t="shared" si="15"/>
        <v>0</v>
      </c>
      <c r="S114">
        <f t="shared" si="16"/>
        <v>0</v>
      </c>
    </row>
    <row r="115" spans="1:19" hidden="1">
      <c r="A115" s="73"/>
      <c r="B115" s="78"/>
      <c r="C115" s="73"/>
      <c r="D115" s="74"/>
      <c r="E115" s="109"/>
      <c r="F115" s="73"/>
      <c r="G115" s="73"/>
      <c r="H115" s="76"/>
      <c r="I115" s="98"/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  <c r="S115">
        <f t="shared" si="16"/>
        <v>0</v>
      </c>
    </row>
    <row r="116" spans="1:19" hidden="1">
      <c r="A116" s="73"/>
      <c r="B116" s="78"/>
      <c r="C116" s="73"/>
      <c r="D116" s="74"/>
      <c r="E116" s="109"/>
      <c r="F116" s="73"/>
      <c r="G116" s="73"/>
      <c r="H116" s="76"/>
      <c r="I116" s="98"/>
      <c r="O116">
        <f t="shared" si="12"/>
        <v>0</v>
      </c>
      <c r="P116">
        <f t="shared" si="13"/>
        <v>0</v>
      </c>
      <c r="Q116">
        <f t="shared" si="14"/>
        <v>0</v>
      </c>
      <c r="R116">
        <f t="shared" si="15"/>
        <v>0</v>
      </c>
      <c r="S116">
        <f t="shared" si="16"/>
        <v>0</v>
      </c>
    </row>
    <row r="117" spans="1:19" hidden="1">
      <c r="A117" s="73"/>
      <c r="B117" s="78"/>
      <c r="C117" s="73"/>
      <c r="D117" s="74"/>
      <c r="E117" s="109"/>
      <c r="F117" s="73"/>
      <c r="G117" s="73"/>
      <c r="H117" s="76"/>
      <c r="I117" s="98"/>
      <c r="O117">
        <f t="shared" si="12"/>
        <v>0</v>
      </c>
      <c r="P117">
        <f t="shared" si="13"/>
        <v>0</v>
      </c>
      <c r="Q117">
        <f t="shared" si="14"/>
        <v>0</v>
      </c>
      <c r="R117">
        <f t="shared" si="15"/>
        <v>0</v>
      </c>
      <c r="S117">
        <f t="shared" si="16"/>
        <v>0</v>
      </c>
    </row>
    <row r="118" spans="1:19" hidden="1">
      <c r="A118" s="73"/>
      <c r="B118" s="78"/>
      <c r="C118" s="73"/>
      <c r="D118" s="74"/>
      <c r="E118" s="109"/>
      <c r="F118" s="73"/>
      <c r="G118" s="73"/>
      <c r="H118" s="76"/>
      <c r="I118" s="98"/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  <c r="S118">
        <f t="shared" si="16"/>
        <v>0</v>
      </c>
    </row>
    <row r="119" spans="1:19" hidden="1">
      <c r="A119" s="73"/>
      <c r="B119" s="78"/>
      <c r="C119" s="73"/>
      <c r="D119" s="74"/>
      <c r="E119" s="109"/>
      <c r="F119" s="73"/>
      <c r="G119" s="73"/>
      <c r="H119" s="76"/>
      <c r="I119" s="98"/>
      <c r="O119">
        <f t="shared" si="12"/>
        <v>0</v>
      </c>
      <c r="P119">
        <f t="shared" si="13"/>
        <v>0</v>
      </c>
      <c r="Q119">
        <f t="shared" si="14"/>
        <v>0</v>
      </c>
      <c r="R119">
        <f t="shared" si="15"/>
        <v>0</v>
      </c>
      <c r="S119">
        <f t="shared" si="16"/>
        <v>0</v>
      </c>
    </row>
    <row r="120" spans="1:19" hidden="1">
      <c r="A120" s="73"/>
      <c r="B120" s="78"/>
      <c r="C120" s="73"/>
      <c r="D120" s="74"/>
      <c r="E120" s="109"/>
      <c r="F120" s="73"/>
      <c r="G120" s="73"/>
      <c r="H120" s="76"/>
      <c r="I120" s="98"/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  <c r="S120">
        <f t="shared" si="16"/>
        <v>0</v>
      </c>
    </row>
    <row r="121" spans="1:19" hidden="1">
      <c r="A121" s="73"/>
      <c r="B121" s="78"/>
      <c r="C121" s="73"/>
      <c r="D121" s="74"/>
      <c r="E121" s="109"/>
      <c r="F121" s="73"/>
      <c r="G121" s="73"/>
      <c r="H121" s="76"/>
      <c r="I121" s="98"/>
      <c r="O121">
        <f t="shared" si="12"/>
        <v>0</v>
      </c>
      <c r="P121">
        <f t="shared" si="13"/>
        <v>0</v>
      </c>
      <c r="Q121">
        <f t="shared" si="14"/>
        <v>0</v>
      </c>
      <c r="R121">
        <f t="shared" si="15"/>
        <v>0</v>
      </c>
      <c r="S121">
        <f t="shared" si="16"/>
        <v>0</v>
      </c>
    </row>
    <row r="122" spans="1:19" hidden="1">
      <c r="A122" s="73"/>
      <c r="B122" s="78"/>
      <c r="C122" s="73"/>
      <c r="D122" s="74"/>
      <c r="E122" s="109"/>
      <c r="F122" s="73"/>
      <c r="G122" s="73"/>
      <c r="H122" s="76"/>
      <c r="I122" s="98"/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  <c r="S122">
        <f t="shared" si="16"/>
        <v>0</v>
      </c>
    </row>
    <row r="123" spans="1:19" hidden="1">
      <c r="A123" s="73"/>
      <c r="B123" s="78"/>
      <c r="C123" s="73"/>
      <c r="D123" s="74"/>
      <c r="E123" s="109"/>
      <c r="F123" s="73"/>
      <c r="G123" s="73"/>
      <c r="H123" s="76"/>
      <c r="I123" s="98"/>
      <c r="O123">
        <f t="shared" si="12"/>
        <v>0</v>
      </c>
      <c r="P123">
        <f t="shared" si="13"/>
        <v>0</v>
      </c>
      <c r="Q123">
        <f t="shared" si="14"/>
        <v>0</v>
      </c>
      <c r="R123">
        <f t="shared" si="15"/>
        <v>0</v>
      </c>
      <c r="S123">
        <f t="shared" si="16"/>
        <v>0</v>
      </c>
    </row>
    <row r="124" spans="1:19" ht="14.25" hidden="1" customHeight="1">
      <c r="A124" s="73"/>
      <c r="B124" s="78"/>
      <c r="C124" s="73"/>
      <c r="D124" s="74"/>
      <c r="E124" s="109"/>
      <c r="F124" s="73"/>
      <c r="G124" s="73"/>
      <c r="H124" s="76"/>
      <c r="I124" s="98"/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  <c r="S124">
        <f t="shared" si="16"/>
        <v>0</v>
      </c>
    </row>
    <row r="125" spans="1:19" hidden="1">
      <c r="A125" s="73"/>
      <c r="B125" s="78"/>
      <c r="C125" s="73"/>
      <c r="D125" s="74"/>
      <c r="E125" s="109"/>
      <c r="F125" s="73"/>
      <c r="G125" s="73"/>
      <c r="H125" s="76"/>
      <c r="I125" s="98"/>
      <c r="O125">
        <f t="shared" si="12"/>
        <v>0</v>
      </c>
      <c r="P125">
        <f t="shared" si="13"/>
        <v>0</v>
      </c>
      <c r="Q125">
        <f t="shared" si="14"/>
        <v>0</v>
      </c>
      <c r="R125">
        <f t="shared" si="15"/>
        <v>0</v>
      </c>
      <c r="S125">
        <f t="shared" si="16"/>
        <v>0</v>
      </c>
    </row>
    <row r="126" spans="1:19" hidden="1">
      <c r="A126" s="73"/>
      <c r="B126" s="78"/>
      <c r="C126" s="73"/>
      <c r="D126" s="74"/>
      <c r="E126" s="109"/>
      <c r="F126" s="73"/>
      <c r="G126" s="73"/>
      <c r="H126" s="76"/>
      <c r="I126" s="98"/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  <c r="S126">
        <f t="shared" si="16"/>
        <v>0</v>
      </c>
    </row>
    <row r="127" spans="1:19" ht="14.25" hidden="1" customHeight="1">
      <c r="A127" s="73"/>
      <c r="B127" s="78"/>
      <c r="C127" s="73"/>
      <c r="D127" s="74"/>
      <c r="E127" s="109"/>
      <c r="F127" s="73"/>
      <c r="G127" s="73"/>
      <c r="H127" s="76"/>
      <c r="I127" s="98"/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  <c r="S127">
        <f t="shared" si="16"/>
        <v>0</v>
      </c>
    </row>
    <row r="128" spans="1:19" hidden="1">
      <c r="A128" s="73"/>
      <c r="B128" s="78"/>
      <c r="C128" s="73"/>
      <c r="D128" s="74"/>
      <c r="E128" s="109"/>
      <c r="F128" s="73"/>
      <c r="G128" s="73"/>
      <c r="H128" s="76"/>
      <c r="I128" s="98"/>
      <c r="O128">
        <f t="shared" si="12"/>
        <v>0</v>
      </c>
      <c r="P128">
        <f t="shared" si="13"/>
        <v>0</v>
      </c>
      <c r="Q128">
        <f t="shared" si="14"/>
        <v>0</v>
      </c>
      <c r="R128">
        <f t="shared" si="15"/>
        <v>0</v>
      </c>
      <c r="S128">
        <f t="shared" si="16"/>
        <v>0</v>
      </c>
    </row>
    <row r="129" spans="1:19" hidden="1">
      <c r="A129" s="73"/>
      <c r="B129" s="78"/>
      <c r="C129" s="73"/>
      <c r="D129" s="74"/>
      <c r="E129" s="109"/>
      <c r="F129" s="73"/>
      <c r="G129" s="73"/>
      <c r="H129" s="76"/>
      <c r="I129" s="98"/>
      <c r="O129">
        <f t="shared" si="12"/>
        <v>0</v>
      </c>
      <c r="P129">
        <f t="shared" si="13"/>
        <v>0</v>
      </c>
      <c r="Q129">
        <f t="shared" si="14"/>
        <v>0</v>
      </c>
      <c r="R129">
        <f t="shared" si="15"/>
        <v>0</v>
      </c>
      <c r="S129">
        <f t="shared" si="16"/>
        <v>0</v>
      </c>
    </row>
    <row r="130" spans="1:19" hidden="1">
      <c r="A130" s="73"/>
      <c r="B130" s="78"/>
      <c r="C130" s="73"/>
      <c r="D130" s="74"/>
      <c r="E130" s="109"/>
      <c r="F130" s="73"/>
      <c r="G130" s="73"/>
      <c r="H130" s="76"/>
      <c r="I130" s="98"/>
      <c r="O130">
        <f t="shared" si="12"/>
        <v>0</v>
      </c>
      <c r="P130">
        <f t="shared" si="13"/>
        <v>0</v>
      </c>
      <c r="Q130">
        <f t="shared" si="14"/>
        <v>0</v>
      </c>
      <c r="R130">
        <f t="shared" si="15"/>
        <v>0</v>
      </c>
      <c r="S130">
        <f t="shared" si="16"/>
        <v>0</v>
      </c>
    </row>
    <row r="131" spans="1:19" hidden="1">
      <c r="A131" s="73"/>
      <c r="B131" s="78"/>
      <c r="C131" s="73"/>
      <c r="D131" s="74"/>
      <c r="E131" s="109"/>
      <c r="F131" s="73"/>
      <c r="G131" s="73"/>
      <c r="H131" s="76"/>
      <c r="I131" s="98"/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  <c r="S131">
        <f t="shared" si="16"/>
        <v>0</v>
      </c>
    </row>
    <row r="132" spans="1:19" hidden="1">
      <c r="A132" s="73"/>
      <c r="B132" s="78"/>
      <c r="C132" s="73"/>
      <c r="D132" s="74"/>
      <c r="E132" s="109"/>
      <c r="F132" s="73"/>
      <c r="G132" s="73"/>
      <c r="H132" s="76"/>
      <c r="I132" s="98"/>
      <c r="O132">
        <f t="shared" si="12"/>
        <v>0</v>
      </c>
      <c r="P132">
        <f t="shared" si="13"/>
        <v>0</v>
      </c>
      <c r="Q132">
        <f t="shared" si="14"/>
        <v>0</v>
      </c>
      <c r="R132">
        <f t="shared" si="15"/>
        <v>0</v>
      </c>
      <c r="S132">
        <f t="shared" si="16"/>
        <v>0</v>
      </c>
    </row>
    <row r="133" spans="1:19" hidden="1">
      <c r="A133" s="73"/>
      <c r="B133" s="78"/>
      <c r="C133" s="73"/>
      <c r="D133" s="74"/>
      <c r="E133" s="109"/>
      <c r="F133" s="73"/>
      <c r="G133" s="73"/>
      <c r="H133" s="76"/>
      <c r="I133" s="98"/>
      <c r="O133">
        <f t="shared" si="12"/>
        <v>0</v>
      </c>
      <c r="P133">
        <f t="shared" si="13"/>
        <v>0</v>
      </c>
      <c r="Q133">
        <f t="shared" si="14"/>
        <v>0</v>
      </c>
      <c r="R133">
        <f t="shared" si="15"/>
        <v>0</v>
      </c>
      <c r="S133">
        <f t="shared" si="16"/>
        <v>0</v>
      </c>
    </row>
    <row r="134" spans="1:19" hidden="1">
      <c r="A134" s="73"/>
      <c r="B134" s="78"/>
      <c r="C134" s="73"/>
      <c r="D134" s="74"/>
      <c r="E134" s="109"/>
      <c r="F134" s="73"/>
      <c r="G134" s="73"/>
      <c r="H134" s="76"/>
      <c r="I134" s="98"/>
      <c r="O134">
        <f t="shared" si="12"/>
        <v>0</v>
      </c>
      <c r="P134">
        <f t="shared" si="13"/>
        <v>0</v>
      </c>
      <c r="Q134">
        <f t="shared" si="14"/>
        <v>0</v>
      </c>
      <c r="R134">
        <f t="shared" si="15"/>
        <v>0</v>
      </c>
      <c r="S134">
        <f t="shared" si="16"/>
        <v>0</v>
      </c>
    </row>
    <row r="135" spans="1:19" hidden="1">
      <c r="A135" s="73"/>
      <c r="B135" s="78"/>
      <c r="C135" s="73"/>
      <c r="D135" s="74"/>
      <c r="E135" s="109"/>
      <c r="F135" s="73"/>
      <c r="G135" s="73"/>
      <c r="H135" s="76"/>
      <c r="I135" s="98"/>
      <c r="O135">
        <f t="shared" si="12"/>
        <v>0</v>
      </c>
      <c r="P135">
        <f t="shared" si="13"/>
        <v>0</v>
      </c>
      <c r="Q135">
        <f t="shared" si="14"/>
        <v>0</v>
      </c>
      <c r="R135">
        <f t="shared" si="15"/>
        <v>0</v>
      </c>
      <c r="S135">
        <f t="shared" si="16"/>
        <v>0</v>
      </c>
    </row>
    <row r="136" spans="1:19" ht="16.5" hidden="1" customHeight="1">
      <c r="A136" s="107"/>
      <c r="B136" s="78"/>
      <c r="C136" s="73"/>
      <c r="D136" s="74"/>
      <c r="E136" s="73"/>
      <c r="F136" s="73"/>
      <c r="G136" s="73"/>
      <c r="H136" s="76"/>
      <c r="I136" s="98"/>
      <c r="O136">
        <f t="shared" si="12"/>
        <v>0</v>
      </c>
      <c r="P136">
        <f t="shared" si="13"/>
        <v>0</v>
      </c>
      <c r="Q136">
        <f t="shared" si="14"/>
        <v>0</v>
      </c>
      <c r="R136">
        <f t="shared" si="15"/>
        <v>0</v>
      </c>
      <c r="S136">
        <f t="shared" si="16"/>
        <v>0</v>
      </c>
    </row>
    <row r="137" spans="1:19" hidden="1">
      <c r="A137" s="107"/>
      <c r="B137" s="78"/>
      <c r="C137" s="73"/>
      <c r="D137" s="74"/>
      <c r="E137" s="73"/>
      <c r="F137" s="73"/>
      <c r="G137" s="73"/>
      <c r="H137" s="76"/>
      <c r="I137" s="98"/>
      <c r="O137">
        <f t="shared" si="12"/>
        <v>0</v>
      </c>
      <c r="P137">
        <f t="shared" si="13"/>
        <v>0</v>
      </c>
      <c r="Q137">
        <f t="shared" si="14"/>
        <v>0</v>
      </c>
      <c r="R137">
        <f t="shared" si="15"/>
        <v>0</v>
      </c>
      <c r="S137">
        <f t="shared" si="16"/>
        <v>0</v>
      </c>
    </row>
    <row r="138" spans="1:19" ht="19.5" hidden="1" customHeight="1">
      <c r="A138" s="107"/>
      <c r="B138" s="78"/>
      <c r="C138" s="73"/>
      <c r="D138" s="74"/>
      <c r="E138" s="73"/>
      <c r="F138" s="73"/>
      <c r="G138" s="73"/>
      <c r="H138" s="76"/>
      <c r="I138" s="98"/>
      <c r="O138">
        <f t="shared" si="12"/>
        <v>0</v>
      </c>
      <c r="P138">
        <f t="shared" si="13"/>
        <v>0</v>
      </c>
      <c r="Q138">
        <f t="shared" si="14"/>
        <v>0</v>
      </c>
      <c r="R138">
        <f t="shared" si="15"/>
        <v>0</v>
      </c>
      <c r="S138">
        <f t="shared" si="16"/>
        <v>0</v>
      </c>
    </row>
    <row r="139" spans="1:19" ht="18" hidden="1" customHeight="1">
      <c r="A139" s="107"/>
      <c r="B139" s="78"/>
      <c r="C139" s="73"/>
      <c r="D139" s="74"/>
      <c r="E139" s="73"/>
      <c r="F139" s="73"/>
      <c r="G139" s="73"/>
      <c r="H139" s="76"/>
      <c r="I139" s="98"/>
      <c r="O139">
        <f t="shared" si="12"/>
        <v>0</v>
      </c>
      <c r="P139">
        <f t="shared" si="13"/>
        <v>0</v>
      </c>
      <c r="Q139">
        <f t="shared" si="14"/>
        <v>0</v>
      </c>
      <c r="R139">
        <f t="shared" si="15"/>
        <v>0</v>
      </c>
      <c r="S139">
        <f t="shared" si="16"/>
        <v>0</v>
      </c>
    </row>
    <row r="140" spans="1:19" hidden="1">
      <c r="A140" s="107"/>
      <c r="B140" s="78"/>
      <c r="C140" s="73"/>
      <c r="D140" s="74"/>
      <c r="E140" s="73"/>
      <c r="F140" s="73"/>
      <c r="G140" s="73"/>
      <c r="H140" s="76"/>
      <c r="I140" s="98"/>
      <c r="O140">
        <f t="shared" si="12"/>
        <v>0</v>
      </c>
      <c r="P140">
        <f t="shared" si="13"/>
        <v>0</v>
      </c>
      <c r="Q140">
        <f t="shared" si="14"/>
        <v>0</v>
      </c>
      <c r="R140">
        <f t="shared" si="15"/>
        <v>0</v>
      </c>
      <c r="S140">
        <f t="shared" si="16"/>
        <v>0</v>
      </c>
    </row>
    <row r="141" spans="1:19" ht="14.25" hidden="1" customHeight="1">
      <c r="A141" s="107"/>
      <c r="B141" s="78"/>
      <c r="C141" s="73"/>
      <c r="D141" s="74"/>
      <c r="E141" s="73"/>
      <c r="F141" s="73"/>
      <c r="G141" s="73"/>
      <c r="H141" s="76"/>
      <c r="I141" s="98"/>
      <c r="O141">
        <f t="shared" si="12"/>
        <v>0</v>
      </c>
      <c r="P141">
        <f t="shared" si="13"/>
        <v>0</v>
      </c>
      <c r="Q141">
        <f t="shared" si="14"/>
        <v>0</v>
      </c>
      <c r="R141">
        <f t="shared" si="15"/>
        <v>0</v>
      </c>
      <c r="S141">
        <f t="shared" si="16"/>
        <v>0</v>
      </c>
    </row>
    <row r="142" spans="1:19" hidden="1">
      <c r="A142" s="107"/>
      <c r="B142" s="78"/>
      <c r="C142" s="73"/>
      <c r="D142" s="74"/>
      <c r="E142" s="73"/>
      <c r="F142" s="73"/>
      <c r="G142" s="73"/>
      <c r="H142" s="76"/>
      <c r="I142" s="98"/>
      <c r="O142">
        <f t="shared" si="12"/>
        <v>0</v>
      </c>
      <c r="P142">
        <f t="shared" si="13"/>
        <v>0</v>
      </c>
      <c r="Q142">
        <f t="shared" si="14"/>
        <v>0</v>
      </c>
      <c r="R142">
        <f t="shared" si="15"/>
        <v>0</v>
      </c>
      <c r="S142">
        <f t="shared" si="16"/>
        <v>0</v>
      </c>
    </row>
    <row r="143" spans="1:19" hidden="1">
      <c r="A143" s="107"/>
      <c r="B143" s="78"/>
      <c r="C143" s="73"/>
      <c r="D143" s="74"/>
      <c r="E143" s="73"/>
      <c r="F143" s="73"/>
      <c r="G143" s="73"/>
      <c r="H143" s="76"/>
      <c r="I143" s="98"/>
      <c r="O143">
        <f t="shared" si="12"/>
        <v>0</v>
      </c>
      <c r="P143">
        <f t="shared" si="13"/>
        <v>0</v>
      </c>
      <c r="Q143">
        <f t="shared" si="14"/>
        <v>0</v>
      </c>
      <c r="R143">
        <f t="shared" si="15"/>
        <v>0</v>
      </c>
      <c r="S143">
        <f t="shared" si="16"/>
        <v>0</v>
      </c>
    </row>
    <row r="144" spans="1:19" hidden="1">
      <c r="A144" s="107"/>
      <c r="B144" s="78"/>
      <c r="C144" s="73"/>
      <c r="D144" s="74"/>
      <c r="E144" s="73"/>
      <c r="F144" s="73"/>
      <c r="G144" s="73"/>
      <c r="H144" s="76"/>
      <c r="I144" s="98"/>
      <c r="O144">
        <f t="shared" si="12"/>
        <v>0</v>
      </c>
      <c r="P144">
        <f t="shared" si="13"/>
        <v>0</v>
      </c>
      <c r="Q144">
        <f t="shared" si="14"/>
        <v>0</v>
      </c>
      <c r="R144">
        <f t="shared" si="15"/>
        <v>0</v>
      </c>
      <c r="S144">
        <f t="shared" si="16"/>
        <v>0</v>
      </c>
    </row>
    <row r="145" spans="1:19" hidden="1">
      <c r="A145" s="107"/>
      <c r="B145" s="78"/>
      <c r="C145" s="73"/>
      <c r="D145" s="74"/>
      <c r="E145" s="73"/>
      <c r="F145" s="73"/>
      <c r="G145" s="73"/>
      <c r="H145" s="76"/>
      <c r="I145" s="98"/>
      <c r="O145">
        <f t="shared" si="12"/>
        <v>0</v>
      </c>
      <c r="P145">
        <f t="shared" si="13"/>
        <v>0</v>
      </c>
      <c r="Q145">
        <f t="shared" si="14"/>
        <v>0</v>
      </c>
      <c r="R145">
        <f t="shared" si="15"/>
        <v>0</v>
      </c>
      <c r="S145">
        <f t="shared" si="16"/>
        <v>0</v>
      </c>
    </row>
    <row r="146" spans="1:19" hidden="1">
      <c r="A146" s="107"/>
      <c r="B146" s="78"/>
      <c r="C146" s="73"/>
      <c r="D146" s="74"/>
      <c r="E146" s="73"/>
      <c r="F146" s="73"/>
      <c r="G146" s="73"/>
      <c r="H146" s="76"/>
      <c r="I146" s="98"/>
      <c r="O146">
        <f t="shared" si="12"/>
        <v>0</v>
      </c>
      <c r="P146">
        <f t="shared" si="13"/>
        <v>0</v>
      </c>
      <c r="Q146">
        <f t="shared" si="14"/>
        <v>0</v>
      </c>
      <c r="R146">
        <f t="shared" si="15"/>
        <v>0</v>
      </c>
      <c r="S146">
        <f t="shared" si="16"/>
        <v>0</v>
      </c>
    </row>
    <row r="147" spans="1:19" hidden="1">
      <c r="A147" s="107"/>
      <c r="B147" s="78"/>
      <c r="C147" s="73"/>
      <c r="D147" s="74"/>
      <c r="E147" s="73"/>
      <c r="F147" s="73"/>
      <c r="G147" s="73"/>
      <c r="H147" s="76"/>
      <c r="I147" s="98"/>
      <c r="O147">
        <f t="shared" si="12"/>
        <v>0</v>
      </c>
      <c r="P147">
        <f t="shared" si="13"/>
        <v>0</v>
      </c>
      <c r="Q147">
        <f t="shared" si="14"/>
        <v>0</v>
      </c>
      <c r="R147">
        <f t="shared" si="15"/>
        <v>0</v>
      </c>
      <c r="S147">
        <f t="shared" si="16"/>
        <v>0</v>
      </c>
    </row>
    <row r="148" spans="1:19" ht="18.75" hidden="1" customHeight="1">
      <c r="A148" s="107"/>
      <c r="B148" s="78"/>
      <c r="C148" s="73"/>
      <c r="D148" s="74"/>
      <c r="E148" s="73"/>
      <c r="F148" s="73"/>
      <c r="G148" s="73"/>
      <c r="H148" s="76"/>
      <c r="I148" s="98"/>
      <c r="O148">
        <f t="shared" si="12"/>
        <v>0</v>
      </c>
      <c r="P148">
        <f t="shared" si="13"/>
        <v>0</v>
      </c>
      <c r="Q148">
        <f t="shared" si="14"/>
        <v>0</v>
      </c>
      <c r="R148">
        <f t="shared" si="15"/>
        <v>0</v>
      </c>
      <c r="S148">
        <f t="shared" si="16"/>
        <v>0</v>
      </c>
    </row>
    <row r="149" spans="1:19" ht="0.75" hidden="1" customHeight="1">
      <c r="A149" s="107"/>
      <c r="B149" s="78"/>
      <c r="C149" s="73"/>
      <c r="D149" s="74"/>
      <c r="E149" s="73"/>
      <c r="F149" s="73"/>
      <c r="G149" s="73"/>
      <c r="H149" s="76"/>
      <c r="I149" s="98"/>
    </row>
    <row r="150" spans="1:19" hidden="1">
      <c r="A150" s="107"/>
      <c r="B150" s="78"/>
      <c r="C150" s="73"/>
      <c r="D150" s="74"/>
      <c r="E150" s="73"/>
      <c r="F150" s="73"/>
      <c r="G150" s="73"/>
      <c r="H150" s="76"/>
      <c r="I150" s="98"/>
    </row>
    <row r="151" spans="1:19" hidden="1">
      <c r="A151" s="107"/>
      <c r="B151" s="78"/>
      <c r="C151" s="73"/>
      <c r="D151" s="74"/>
      <c r="E151" s="73"/>
      <c r="F151" s="73"/>
      <c r="G151" s="73"/>
      <c r="H151" s="76"/>
      <c r="I151" s="98"/>
    </row>
    <row r="152" spans="1:19" hidden="1">
      <c r="A152" s="107"/>
      <c r="B152" s="78"/>
      <c r="C152" s="73"/>
      <c r="D152" s="74"/>
      <c r="E152" s="73"/>
      <c r="F152" s="73"/>
      <c r="G152" s="73"/>
      <c r="H152" s="76"/>
      <c r="I152" s="98"/>
    </row>
    <row r="153" spans="1:19" hidden="1">
      <c r="A153" s="73"/>
      <c r="B153" s="74"/>
      <c r="C153" s="73"/>
      <c r="D153" s="74"/>
      <c r="E153" s="73"/>
      <c r="F153" s="73"/>
      <c r="G153" s="73"/>
      <c r="H153" s="76"/>
      <c r="I153" s="98"/>
    </row>
    <row r="154" spans="1:19" hidden="1">
      <c r="A154" s="73"/>
      <c r="B154" s="74"/>
      <c r="C154" s="73"/>
      <c r="D154" s="74"/>
      <c r="E154" s="73"/>
      <c r="F154" s="73"/>
      <c r="G154" s="73"/>
      <c r="H154" s="76"/>
      <c r="I154" s="98"/>
      <c r="O154">
        <f>SUM(O101:O153)</f>
        <v>0</v>
      </c>
      <c r="P154">
        <f>SUM(P101:P153)</f>
        <v>0</v>
      </c>
      <c r="Q154">
        <f>SUM(Q101:Q153)</f>
        <v>0</v>
      </c>
      <c r="R154">
        <f>SUM(R101:R153)</f>
        <v>0</v>
      </c>
      <c r="S154">
        <f>SUM(S101:S153)</f>
        <v>0</v>
      </c>
    </row>
    <row r="155" spans="1:19" hidden="1">
      <c r="A155" s="73"/>
      <c r="B155" s="108"/>
      <c r="C155" s="103"/>
      <c r="D155" s="104"/>
      <c r="E155" s="103"/>
      <c r="F155" s="73"/>
      <c r="G155" s="73"/>
      <c r="H155" s="73"/>
      <c r="I155" s="132"/>
    </row>
    <row r="156" spans="1:19" hidden="1">
      <c r="A156" s="73"/>
      <c r="B156" s="79"/>
      <c r="C156" s="73"/>
      <c r="D156" s="74"/>
      <c r="E156" s="73"/>
      <c r="F156" s="73"/>
      <c r="G156" s="73"/>
      <c r="H156" s="73"/>
      <c r="I156" s="123"/>
    </row>
    <row r="157" spans="1:19" hidden="1">
      <c r="A157" s="73"/>
      <c r="B157" s="79"/>
      <c r="C157" s="73"/>
      <c r="D157" s="74"/>
      <c r="E157" s="73"/>
      <c r="F157" s="73"/>
      <c r="G157" s="73"/>
      <c r="H157" s="73"/>
      <c r="I157" s="123"/>
    </row>
    <row r="158" spans="1:19" hidden="1">
      <c r="A158" s="73"/>
      <c r="B158" s="79"/>
      <c r="C158" s="73"/>
      <c r="D158" s="74"/>
      <c r="E158" s="73"/>
      <c r="F158" s="73"/>
      <c r="G158" s="73"/>
      <c r="H158" s="73"/>
      <c r="I158" s="123"/>
    </row>
    <row r="159" spans="1:19" hidden="1">
      <c r="A159" s="73"/>
      <c r="B159" s="79"/>
      <c r="C159" s="73"/>
      <c r="D159" s="74"/>
      <c r="E159" s="73"/>
      <c r="F159" s="73"/>
      <c r="G159" s="73"/>
      <c r="H159" s="73"/>
      <c r="I159" s="123"/>
    </row>
    <row r="160" spans="1:19">
      <c r="B160" s="2"/>
      <c r="C160" s="3"/>
      <c r="F160" s="3"/>
      <c r="H160" s="11"/>
    </row>
    <row r="162" spans="1:19" ht="15.75">
      <c r="A162" s="725"/>
      <c r="B162" s="725"/>
      <c r="C162" s="725"/>
      <c r="D162" s="725"/>
      <c r="E162" s="725"/>
      <c r="F162" s="725"/>
      <c r="G162" s="725"/>
      <c r="H162" s="725"/>
      <c r="I162" s="725"/>
    </row>
    <row r="163" spans="1:19" ht="15.75">
      <c r="A163" s="725"/>
      <c r="B163" s="725"/>
      <c r="C163" s="725"/>
      <c r="D163" s="725"/>
      <c r="E163" s="725"/>
      <c r="F163" s="725"/>
      <c r="G163" s="725"/>
      <c r="H163" s="725"/>
      <c r="I163" s="725"/>
    </row>
    <row r="164" spans="1:19" ht="100.5" customHeight="1">
      <c r="A164" s="140"/>
      <c r="B164" s="141"/>
      <c r="C164" s="140"/>
      <c r="D164" s="140"/>
      <c r="E164" s="140"/>
      <c r="F164" s="140"/>
      <c r="G164" s="140"/>
      <c r="H164" s="140"/>
      <c r="I164" s="142"/>
    </row>
    <row r="165" spans="1:19" ht="29.25" customHeight="1">
      <c r="A165" s="143"/>
      <c r="B165" s="143"/>
      <c r="C165" s="143"/>
      <c r="D165" s="143"/>
      <c r="E165" s="143"/>
      <c r="F165" s="144"/>
      <c r="G165" s="143"/>
      <c r="H165" s="143"/>
      <c r="I165" s="144"/>
    </row>
    <row r="166" spans="1:19" ht="28.5" customHeight="1">
      <c r="A166" s="109"/>
      <c r="B166" s="145"/>
      <c r="C166" s="109"/>
      <c r="D166" s="146"/>
      <c r="E166" s="109"/>
      <c r="F166" s="109"/>
      <c r="G166" s="109"/>
      <c r="H166" s="122"/>
      <c r="I166" s="123"/>
      <c r="O166">
        <f t="shared" ref="O166:O198" si="17">IF(K166=2,I166,0)</f>
        <v>0</v>
      </c>
      <c r="P166">
        <f t="shared" ref="P166:P198" si="18">IF(K166=3,E166,0)</f>
        <v>0</v>
      </c>
      <c r="Q166">
        <f t="shared" ref="Q166:Q198" si="19">IF(K166=3,I166,0)</f>
        <v>0</v>
      </c>
      <c r="R166">
        <f t="shared" ref="R166:R198" si="20">IF(K166=4,E166,0)</f>
        <v>0</v>
      </c>
      <c r="S166">
        <f t="shared" ref="S166:S198" si="21">IF(K166=4,I166,0)</f>
        <v>0</v>
      </c>
    </row>
    <row r="167" spans="1:19" ht="18" customHeight="1">
      <c r="A167" s="109"/>
      <c r="B167" s="139"/>
      <c r="C167" s="109"/>
      <c r="D167" s="146"/>
      <c r="E167" s="109"/>
      <c r="F167" s="109"/>
      <c r="G167" s="109"/>
      <c r="H167" s="122"/>
      <c r="I167" s="123"/>
      <c r="O167">
        <f t="shared" si="17"/>
        <v>0</v>
      </c>
      <c r="P167">
        <f t="shared" si="18"/>
        <v>0</v>
      </c>
      <c r="Q167">
        <f t="shared" si="19"/>
        <v>0</v>
      </c>
      <c r="R167">
        <f t="shared" si="20"/>
        <v>0</v>
      </c>
      <c r="S167">
        <f t="shared" si="21"/>
        <v>0</v>
      </c>
    </row>
    <row r="168" spans="1:19">
      <c r="A168" s="109"/>
      <c r="B168" s="139"/>
      <c r="C168" s="109"/>
      <c r="D168" s="146"/>
      <c r="E168" s="109"/>
      <c r="F168" s="109"/>
      <c r="G168" s="109"/>
      <c r="H168" s="122"/>
      <c r="I168" s="123"/>
      <c r="O168">
        <f t="shared" si="17"/>
        <v>0</v>
      </c>
      <c r="P168">
        <f t="shared" si="18"/>
        <v>0</v>
      </c>
      <c r="Q168">
        <f t="shared" si="19"/>
        <v>0</v>
      </c>
      <c r="R168">
        <f t="shared" si="20"/>
        <v>0</v>
      </c>
      <c r="S168">
        <f t="shared" si="21"/>
        <v>0</v>
      </c>
    </row>
    <row r="169" spans="1:19" hidden="1">
      <c r="A169" s="147"/>
      <c r="B169" s="139"/>
      <c r="C169" s="109"/>
      <c r="D169" s="146"/>
      <c r="E169" s="109"/>
      <c r="F169" s="109"/>
      <c r="G169" s="109"/>
      <c r="H169" s="122"/>
      <c r="I169" s="123"/>
      <c r="O169">
        <f t="shared" si="17"/>
        <v>0</v>
      </c>
      <c r="P169">
        <f t="shared" si="18"/>
        <v>0</v>
      </c>
      <c r="Q169">
        <f t="shared" si="19"/>
        <v>0</v>
      </c>
      <c r="R169">
        <f t="shared" si="20"/>
        <v>0</v>
      </c>
      <c r="S169">
        <f t="shared" si="21"/>
        <v>0</v>
      </c>
    </row>
    <row r="170" spans="1:19" hidden="1">
      <c r="A170" s="147"/>
      <c r="B170" s="139"/>
      <c r="C170" s="109"/>
      <c r="D170" s="146"/>
      <c r="E170" s="109"/>
      <c r="F170" s="109"/>
      <c r="G170" s="109"/>
      <c r="H170" s="122"/>
      <c r="I170" s="123"/>
      <c r="O170">
        <f t="shared" si="17"/>
        <v>0</v>
      </c>
      <c r="P170">
        <f t="shared" si="18"/>
        <v>0</v>
      </c>
      <c r="Q170">
        <f t="shared" si="19"/>
        <v>0</v>
      </c>
      <c r="R170">
        <f t="shared" si="20"/>
        <v>0</v>
      </c>
      <c r="S170">
        <f t="shared" si="21"/>
        <v>0</v>
      </c>
    </row>
    <row r="171" spans="1:19" hidden="1">
      <c r="A171" s="147"/>
      <c r="B171" s="139"/>
      <c r="C171" s="109"/>
      <c r="D171" s="146"/>
      <c r="E171" s="109"/>
      <c r="F171" s="109"/>
      <c r="G171" s="109"/>
      <c r="H171" s="122"/>
      <c r="I171" s="123"/>
      <c r="O171">
        <f t="shared" si="17"/>
        <v>0</v>
      </c>
      <c r="P171">
        <f t="shared" si="18"/>
        <v>0</v>
      </c>
      <c r="Q171">
        <f t="shared" si="19"/>
        <v>0</v>
      </c>
      <c r="R171">
        <f t="shared" si="20"/>
        <v>0</v>
      </c>
      <c r="S171">
        <f t="shared" si="21"/>
        <v>0</v>
      </c>
    </row>
    <row r="172" spans="1:19" hidden="1">
      <c r="A172" s="147"/>
      <c r="B172" s="139"/>
      <c r="C172" s="109"/>
      <c r="D172" s="146"/>
      <c r="E172" s="109"/>
      <c r="F172" s="109"/>
      <c r="G172" s="109"/>
      <c r="H172" s="122"/>
      <c r="I172" s="123"/>
      <c r="O172">
        <f t="shared" si="17"/>
        <v>0</v>
      </c>
      <c r="P172">
        <f t="shared" si="18"/>
        <v>0</v>
      </c>
      <c r="Q172">
        <f t="shared" si="19"/>
        <v>0</v>
      </c>
      <c r="R172">
        <f t="shared" si="20"/>
        <v>0</v>
      </c>
      <c r="S172">
        <f t="shared" si="21"/>
        <v>0</v>
      </c>
    </row>
    <row r="173" spans="1:19" hidden="1">
      <c r="A173" s="147"/>
      <c r="B173" s="139"/>
      <c r="C173" s="109"/>
      <c r="D173" s="146"/>
      <c r="E173" s="109"/>
      <c r="F173" s="109"/>
      <c r="G173" s="109"/>
      <c r="H173" s="122"/>
      <c r="I173" s="123"/>
      <c r="O173">
        <f t="shared" si="17"/>
        <v>0</v>
      </c>
      <c r="P173">
        <f t="shared" si="18"/>
        <v>0</v>
      </c>
      <c r="Q173">
        <f t="shared" si="19"/>
        <v>0</v>
      </c>
      <c r="R173">
        <f t="shared" si="20"/>
        <v>0</v>
      </c>
      <c r="S173">
        <f t="shared" si="21"/>
        <v>0</v>
      </c>
    </row>
    <row r="174" spans="1:19" hidden="1">
      <c r="A174" s="147"/>
      <c r="B174" s="139"/>
      <c r="C174" s="109"/>
      <c r="D174" s="146"/>
      <c r="E174" s="109"/>
      <c r="F174" s="109"/>
      <c r="G174" s="109"/>
      <c r="H174" s="122"/>
      <c r="I174" s="123"/>
      <c r="O174">
        <f t="shared" si="17"/>
        <v>0</v>
      </c>
      <c r="P174">
        <f t="shared" si="18"/>
        <v>0</v>
      </c>
      <c r="Q174">
        <f t="shared" si="19"/>
        <v>0</v>
      </c>
      <c r="R174">
        <f t="shared" si="20"/>
        <v>0</v>
      </c>
      <c r="S174">
        <f t="shared" si="21"/>
        <v>0</v>
      </c>
    </row>
    <row r="175" spans="1:19" hidden="1">
      <c r="A175" s="147"/>
      <c r="B175" s="139"/>
      <c r="C175" s="109"/>
      <c r="D175" s="146"/>
      <c r="E175" s="109"/>
      <c r="F175" s="109"/>
      <c r="G175" s="109"/>
      <c r="H175" s="122"/>
      <c r="I175" s="123"/>
      <c r="O175">
        <f t="shared" si="17"/>
        <v>0</v>
      </c>
      <c r="P175">
        <f t="shared" si="18"/>
        <v>0</v>
      </c>
      <c r="Q175">
        <f t="shared" si="19"/>
        <v>0</v>
      </c>
      <c r="R175">
        <f t="shared" si="20"/>
        <v>0</v>
      </c>
      <c r="S175">
        <f t="shared" si="21"/>
        <v>0</v>
      </c>
    </row>
    <row r="176" spans="1:19" hidden="1">
      <c r="A176" s="147"/>
      <c r="B176" s="139"/>
      <c r="C176" s="109"/>
      <c r="D176" s="146"/>
      <c r="E176" s="109"/>
      <c r="F176" s="109"/>
      <c r="G176" s="109"/>
      <c r="H176" s="122"/>
      <c r="I176" s="123"/>
      <c r="O176">
        <f t="shared" si="17"/>
        <v>0</v>
      </c>
      <c r="P176">
        <f t="shared" si="18"/>
        <v>0</v>
      </c>
      <c r="Q176">
        <f t="shared" si="19"/>
        <v>0</v>
      </c>
      <c r="R176">
        <f t="shared" si="20"/>
        <v>0</v>
      </c>
      <c r="S176">
        <f t="shared" si="21"/>
        <v>0</v>
      </c>
    </row>
    <row r="177" spans="1:19" hidden="1">
      <c r="A177" s="147"/>
      <c r="B177" s="139"/>
      <c r="C177" s="109"/>
      <c r="D177" s="146"/>
      <c r="E177" s="109"/>
      <c r="F177" s="109"/>
      <c r="G177" s="109"/>
      <c r="H177" s="122"/>
      <c r="I177" s="123"/>
      <c r="O177">
        <f t="shared" si="17"/>
        <v>0</v>
      </c>
      <c r="P177">
        <f t="shared" si="18"/>
        <v>0</v>
      </c>
      <c r="Q177">
        <f t="shared" si="19"/>
        <v>0</v>
      </c>
      <c r="R177">
        <f t="shared" si="20"/>
        <v>0</v>
      </c>
      <c r="S177">
        <f t="shared" si="21"/>
        <v>0</v>
      </c>
    </row>
    <row r="178" spans="1:19" hidden="1">
      <c r="A178" s="147"/>
      <c r="B178" s="139"/>
      <c r="C178" s="109"/>
      <c r="D178" s="146"/>
      <c r="E178" s="109"/>
      <c r="F178" s="109"/>
      <c r="G178" s="109"/>
      <c r="H178" s="122"/>
      <c r="I178" s="123"/>
      <c r="O178">
        <f t="shared" si="17"/>
        <v>0</v>
      </c>
      <c r="P178">
        <f t="shared" si="18"/>
        <v>0</v>
      </c>
      <c r="Q178">
        <f t="shared" si="19"/>
        <v>0</v>
      </c>
      <c r="R178">
        <f t="shared" si="20"/>
        <v>0</v>
      </c>
      <c r="S178">
        <f t="shared" si="21"/>
        <v>0</v>
      </c>
    </row>
    <row r="179" spans="1:19" hidden="1">
      <c r="A179" s="147"/>
      <c r="B179" s="139"/>
      <c r="C179" s="109"/>
      <c r="D179" s="146"/>
      <c r="E179" s="109"/>
      <c r="F179" s="109"/>
      <c r="G179" s="109"/>
      <c r="H179" s="122"/>
      <c r="I179" s="123"/>
      <c r="O179">
        <f t="shared" si="17"/>
        <v>0</v>
      </c>
      <c r="P179">
        <f t="shared" si="18"/>
        <v>0</v>
      </c>
      <c r="Q179">
        <f t="shared" si="19"/>
        <v>0</v>
      </c>
      <c r="R179">
        <f t="shared" si="20"/>
        <v>0</v>
      </c>
      <c r="S179">
        <f t="shared" si="21"/>
        <v>0</v>
      </c>
    </row>
    <row r="180" spans="1:19" hidden="1">
      <c r="A180" s="147"/>
      <c r="B180" s="139"/>
      <c r="C180" s="109"/>
      <c r="D180" s="146"/>
      <c r="E180" s="109"/>
      <c r="F180" s="109"/>
      <c r="G180" s="109"/>
      <c r="H180" s="122"/>
      <c r="I180" s="123"/>
      <c r="O180">
        <f t="shared" si="17"/>
        <v>0</v>
      </c>
      <c r="P180">
        <f t="shared" si="18"/>
        <v>0</v>
      </c>
      <c r="Q180">
        <f t="shared" si="19"/>
        <v>0</v>
      </c>
      <c r="R180">
        <f t="shared" si="20"/>
        <v>0</v>
      </c>
      <c r="S180">
        <f t="shared" si="21"/>
        <v>0</v>
      </c>
    </row>
    <row r="181" spans="1:19" hidden="1">
      <c r="A181" s="147"/>
      <c r="B181" s="139"/>
      <c r="C181" s="109"/>
      <c r="D181" s="146"/>
      <c r="E181" s="109"/>
      <c r="F181" s="109"/>
      <c r="G181" s="109"/>
      <c r="H181" s="122"/>
      <c r="I181" s="123"/>
      <c r="O181">
        <f t="shared" si="17"/>
        <v>0</v>
      </c>
      <c r="P181">
        <f t="shared" si="18"/>
        <v>0</v>
      </c>
      <c r="Q181">
        <f t="shared" si="19"/>
        <v>0</v>
      </c>
      <c r="R181">
        <f t="shared" si="20"/>
        <v>0</v>
      </c>
      <c r="S181">
        <f t="shared" si="21"/>
        <v>0</v>
      </c>
    </row>
    <row r="182" spans="1:19" hidden="1">
      <c r="A182" s="147"/>
      <c r="B182" s="139"/>
      <c r="C182" s="109"/>
      <c r="D182" s="146"/>
      <c r="E182" s="109"/>
      <c r="F182" s="109"/>
      <c r="G182" s="109"/>
      <c r="H182" s="122"/>
      <c r="I182" s="123"/>
      <c r="O182">
        <f t="shared" si="17"/>
        <v>0</v>
      </c>
      <c r="P182">
        <f t="shared" si="18"/>
        <v>0</v>
      </c>
      <c r="Q182">
        <f t="shared" si="19"/>
        <v>0</v>
      </c>
      <c r="R182">
        <f t="shared" si="20"/>
        <v>0</v>
      </c>
      <c r="S182">
        <f t="shared" si="21"/>
        <v>0</v>
      </c>
    </row>
    <row r="183" spans="1:19" hidden="1">
      <c r="A183" s="147"/>
      <c r="B183" s="139"/>
      <c r="C183" s="109"/>
      <c r="D183" s="146"/>
      <c r="E183" s="109"/>
      <c r="F183" s="109"/>
      <c r="G183" s="109"/>
      <c r="H183" s="122"/>
      <c r="I183" s="123"/>
      <c r="O183">
        <f t="shared" si="17"/>
        <v>0</v>
      </c>
      <c r="P183">
        <f t="shared" si="18"/>
        <v>0</v>
      </c>
      <c r="Q183">
        <f t="shared" si="19"/>
        <v>0</v>
      </c>
      <c r="R183">
        <f t="shared" si="20"/>
        <v>0</v>
      </c>
      <c r="S183">
        <f t="shared" si="21"/>
        <v>0</v>
      </c>
    </row>
    <row r="184" spans="1:19" hidden="1">
      <c r="A184" s="147"/>
      <c r="B184" s="139"/>
      <c r="C184" s="109"/>
      <c r="D184" s="146"/>
      <c r="E184" s="109"/>
      <c r="F184" s="109"/>
      <c r="G184" s="109"/>
      <c r="H184" s="122"/>
      <c r="I184" s="123"/>
      <c r="O184">
        <f t="shared" si="17"/>
        <v>0</v>
      </c>
      <c r="P184">
        <f t="shared" si="18"/>
        <v>0</v>
      </c>
      <c r="Q184">
        <f t="shared" si="19"/>
        <v>0</v>
      </c>
      <c r="R184">
        <f t="shared" si="20"/>
        <v>0</v>
      </c>
      <c r="S184">
        <f t="shared" si="21"/>
        <v>0</v>
      </c>
    </row>
    <row r="185" spans="1:19" hidden="1">
      <c r="A185" s="147"/>
      <c r="B185" s="139"/>
      <c r="C185" s="109"/>
      <c r="D185" s="146"/>
      <c r="E185" s="109"/>
      <c r="F185" s="109"/>
      <c r="G185" s="109"/>
      <c r="H185" s="122"/>
      <c r="I185" s="123"/>
      <c r="O185">
        <f t="shared" si="17"/>
        <v>0</v>
      </c>
      <c r="P185">
        <f t="shared" si="18"/>
        <v>0</v>
      </c>
      <c r="Q185">
        <f t="shared" si="19"/>
        <v>0</v>
      </c>
      <c r="R185">
        <f t="shared" si="20"/>
        <v>0</v>
      </c>
      <c r="S185">
        <f t="shared" si="21"/>
        <v>0</v>
      </c>
    </row>
    <row r="186" spans="1:19" ht="21" hidden="1" customHeight="1">
      <c r="A186" s="147"/>
      <c r="B186" s="139"/>
      <c r="C186" s="109"/>
      <c r="D186" s="146"/>
      <c r="E186" s="109"/>
      <c r="F186" s="109"/>
      <c r="G186" s="109"/>
      <c r="H186" s="122"/>
      <c r="I186" s="123"/>
      <c r="O186">
        <f t="shared" si="17"/>
        <v>0</v>
      </c>
      <c r="P186">
        <f t="shared" si="18"/>
        <v>0</v>
      </c>
      <c r="Q186">
        <f t="shared" si="19"/>
        <v>0</v>
      </c>
      <c r="R186">
        <f t="shared" si="20"/>
        <v>0</v>
      </c>
      <c r="S186">
        <f t="shared" si="21"/>
        <v>0</v>
      </c>
    </row>
    <row r="187" spans="1:19" ht="20.25" hidden="1" customHeight="1">
      <c r="A187" s="147"/>
      <c r="B187" s="139"/>
      <c r="C187" s="109"/>
      <c r="D187" s="146"/>
      <c r="E187" s="109"/>
      <c r="F187" s="109"/>
      <c r="G187" s="109"/>
      <c r="H187" s="122"/>
      <c r="I187" s="123"/>
      <c r="O187">
        <f t="shared" si="17"/>
        <v>0</v>
      </c>
      <c r="P187">
        <f t="shared" si="18"/>
        <v>0</v>
      </c>
      <c r="Q187">
        <f t="shared" si="19"/>
        <v>0</v>
      </c>
      <c r="R187">
        <f t="shared" si="20"/>
        <v>0</v>
      </c>
      <c r="S187">
        <f t="shared" si="21"/>
        <v>0</v>
      </c>
    </row>
    <row r="188" spans="1:19" hidden="1">
      <c r="A188" s="147"/>
      <c r="B188" s="78"/>
      <c r="C188" s="109"/>
      <c r="D188" s="146"/>
      <c r="E188" s="109"/>
      <c r="F188" s="109"/>
      <c r="G188" s="109"/>
      <c r="H188" s="122"/>
      <c r="I188" s="123"/>
      <c r="O188">
        <f t="shared" si="17"/>
        <v>0</v>
      </c>
      <c r="P188">
        <f t="shared" si="18"/>
        <v>0</v>
      </c>
      <c r="Q188">
        <f t="shared" si="19"/>
        <v>0</v>
      </c>
      <c r="R188">
        <f t="shared" si="20"/>
        <v>0</v>
      </c>
      <c r="S188">
        <f t="shared" si="21"/>
        <v>0</v>
      </c>
    </row>
    <row r="189" spans="1:19" hidden="1">
      <c r="A189" s="147"/>
      <c r="B189" s="139"/>
      <c r="C189" s="109"/>
      <c r="D189" s="146"/>
      <c r="E189" s="109"/>
      <c r="F189" s="109"/>
      <c r="G189" s="109"/>
      <c r="H189" s="122"/>
      <c r="I189" s="123"/>
      <c r="O189">
        <f t="shared" si="17"/>
        <v>0</v>
      </c>
      <c r="P189">
        <f t="shared" si="18"/>
        <v>0</v>
      </c>
      <c r="Q189">
        <f t="shared" si="19"/>
        <v>0</v>
      </c>
      <c r="R189">
        <f t="shared" si="20"/>
        <v>0</v>
      </c>
      <c r="S189">
        <f t="shared" si="21"/>
        <v>0</v>
      </c>
    </row>
    <row r="190" spans="1:19" hidden="1">
      <c r="A190" s="147"/>
      <c r="B190" s="139"/>
      <c r="C190" s="109"/>
      <c r="D190" s="146"/>
      <c r="E190" s="109"/>
      <c r="F190" s="109"/>
      <c r="G190" s="109"/>
      <c r="H190" s="122"/>
      <c r="I190" s="123"/>
      <c r="O190">
        <f t="shared" si="17"/>
        <v>0</v>
      </c>
      <c r="P190">
        <f t="shared" si="18"/>
        <v>0</v>
      </c>
      <c r="Q190">
        <f t="shared" si="19"/>
        <v>0</v>
      </c>
      <c r="R190">
        <f t="shared" si="20"/>
        <v>0</v>
      </c>
      <c r="S190">
        <f t="shared" si="21"/>
        <v>0</v>
      </c>
    </row>
    <row r="191" spans="1:19" ht="21" hidden="1" customHeight="1">
      <c r="A191" s="147"/>
      <c r="B191" s="139"/>
      <c r="C191" s="109"/>
      <c r="D191" s="146"/>
      <c r="E191" s="109"/>
      <c r="F191" s="109"/>
      <c r="G191" s="109"/>
      <c r="H191" s="122"/>
      <c r="I191" s="123"/>
      <c r="O191">
        <f t="shared" si="17"/>
        <v>0</v>
      </c>
      <c r="P191">
        <f t="shared" si="18"/>
        <v>0</v>
      </c>
      <c r="Q191">
        <f t="shared" si="19"/>
        <v>0</v>
      </c>
      <c r="R191">
        <f t="shared" si="20"/>
        <v>0</v>
      </c>
      <c r="S191">
        <f t="shared" si="21"/>
        <v>0</v>
      </c>
    </row>
    <row r="192" spans="1:19" hidden="1">
      <c r="A192" s="147"/>
      <c r="B192" s="139"/>
      <c r="C192" s="109"/>
      <c r="D192" s="146"/>
      <c r="E192" s="109"/>
      <c r="F192" s="109"/>
      <c r="G192" s="109"/>
      <c r="H192" s="122"/>
      <c r="I192" s="123"/>
      <c r="O192">
        <f t="shared" si="17"/>
        <v>0</v>
      </c>
      <c r="P192">
        <f t="shared" si="18"/>
        <v>0</v>
      </c>
      <c r="Q192">
        <f t="shared" si="19"/>
        <v>0</v>
      </c>
      <c r="R192">
        <f t="shared" si="20"/>
        <v>0</v>
      </c>
      <c r="S192">
        <f t="shared" si="21"/>
        <v>0</v>
      </c>
    </row>
    <row r="193" spans="1:19" hidden="1">
      <c r="A193" s="147"/>
      <c r="B193" s="139"/>
      <c r="C193" s="109"/>
      <c r="D193" s="146"/>
      <c r="E193" s="109"/>
      <c r="F193" s="109"/>
      <c r="G193" s="109"/>
      <c r="H193" s="122"/>
      <c r="I193" s="123"/>
      <c r="O193">
        <f t="shared" si="17"/>
        <v>0</v>
      </c>
      <c r="P193">
        <f t="shared" si="18"/>
        <v>0</v>
      </c>
      <c r="Q193">
        <f t="shared" si="19"/>
        <v>0</v>
      </c>
      <c r="R193">
        <f t="shared" si="20"/>
        <v>0</v>
      </c>
      <c r="S193">
        <f t="shared" si="21"/>
        <v>0</v>
      </c>
    </row>
    <row r="194" spans="1:19" hidden="1">
      <c r="A194" s="147"/>
      <c r="B194" s="139"/>
      <c r="C194" s="109"/>
      <c r="D194" s="146"/>
      <c r="E194" s="109"/>
      <c r="F194" s="109"/>
      <c r="G194" s="109"/>
      <c r="H194" s="122"/>
      <c r="I194" s="123"/>
      <c r="O194">
        <f t="shared" si="17"/>
        <v>0</v>
      </c>
      <c r="P194">
        <f t="shared" si="18"/>
        <v>0</v>
      </c>
      <c r="Q194">
        <f t="shared" si="19"/>
        <v>0</v>
      </c>
      <c r="R194">
        <f t="shared" si="20"/>
        <v>0</v>
      </c>
      <c r="S194">
        <f t="shared" si="21"/>
        <v>0</v>
      </c>
    </row>
    <row r="195" spans="1:19" hidden="1">
      <c r="A195" s="147"/>
      <c r="B195" s="139"/>
      <c r="C195" s="109"/>
      <c r="D195" s="146"/>
      <c r="E195" s="109"/>
      <c r="F195" s="109"/>
      <c r="G195" s="109"/>
      <c r="H195" s="122"/>
      <c r="I195" s="123"/>
      <c r="O195">
        <f t="shared" si="17"/>
        <v>0</v>
      </c>
      <c r="P195">
        <f t="shared" si="18"/>
        <v>0</v>
      </c>
      <c r="Q195">
        <f t="shared" si="19"/>
        <v>0</v>
      </c>
      <c r="R195">
        <f t="shared" si="20"/>
        <v>0</v>
      </c>
      <c r="S195">
        <f t="shared" si="21"/>
        <v>0</v>
      </c>
    </row>
    <row r="196" spans="1:19" hidden="1">
      <c r="A196" s="147"/>
      <c r="B196" s="139"/>
      <c r="C196" s="109"/>
      <c r="D196" s="146"/>
      <c r="E196" s="109"/>
      <c r="F196" s="109"/>
      <c r="G196" s="109"/>
      <c r="H196" s="122"/>
      <c r="I196" s="123"/>
      <c r="O196">
        <f t="shared" si="17"/>
        <v>0</v>
      </c>
      <c r="P196">
        <f t="shared" si="18"/>
        <v>0</v>
      </c>
      <c r="Q196">
        <f t="shared" si="19"/>
        <v>0</v>
      </c>
      <c r="R196">
        <f t="shared" si="20"/>
        <v>0</v>
      </c>
      <c r="S196">
        <f t="shared" si="21"/>
        <v>0</v>
      </c>
    </row>
    <row r="197" spans="1:19" hidden="1">
      <c r="A197" s="147"/>
      <c r="B197" s="139"/>
      <c r="C197" s="109"/>
      <c r="D197" s="146"/>
      <c r="E197" s="109"/>
      <c r="F197" s="109"/>
      <c r="G197" s="109"/>
      <c r="H197" s="122"/>
      <c r="I197" s="123"/>
      <c r="O197">
        <f t="shared" si="17"/>
        <v>0</v>
      </c>
      <c r="P197">
        <f t="shared" si="18"/>
        <v>0</v>
      </c>
      <c r="Q197">
        <f t="shared" si="19"/>
        <v>0</v>
      </c>
      <c r="R197">
        <f t="shared" si="20"/>
        <v>0</v>
      </c>
      <c r="S197">
        <f t="shared" si="21"/>
        <v>0</v>
      </c>
    </row>
    <row r="198" spans="1:19" hidden="1">
      <c r="A198" s="147"/>
      <c r="B198" s="139"/>
      <c r="C198" s="109"/>
      <c r="D198" s="146"/>
      <c r="E198" s="109"/>
      <c r="F198" s="109"/>
      <c r="G198" s="109"/>
      <c r="H198" s="122"/>
      <c r="I198" s="123"/>
      <c r="O198">
        <f t="shared" si="17"/>
        <v>0</v>
      </c>
      <c r="P198">
        <f t="shared" si="18"/>
        <v>0</v>
      </c>
      <c r="Q198">
        <f t="shared" si="19"/>
        <v>0</v>
      </c>
      <c r="R198">
        <f t="shared" si="20"/>
        <v>0</v>
      </c>
      <c r="S198">
        <f t="shared" si="21"/>
        <v>0</v>
      </c>
    </row>
    <row r="199" spans="1:19" hidden="1">
      <c r="A199" s="147"/>
      <c r="B199" s="146"/>
      <c r="C199" s="109"/>
      <c r="D199" s="146"/>
      <c r="E199" s="109"/>
      <c r="F199" s="109"/>
      <c r="G199" s="109"/>
      <c r="H199" s="122"/>
      <c r="I199" s="123"/>
      <c r="O199">
        <f>SUM(O166:O198)</f>
        <v>0</v>
      </c>
      <c r="P199">
        <f>SUM(P166:P198)</f>
        <v>0</v>
      </c>
      <c r="Q199">
        <f>SUM(Q166:Q198)</f>
        <v>0</v>
      </c>
      <c r="R199">
        <f>SUM(R166:R198)</f>
        <v>0</v>
      </c>
      <c r="S199">
        <f>SUM(S166:S198)</f>
        <v>0</v>
      </c>
    </row>
    <row r="200" spans="1:19" hidden="1">
      <c r="A200" s="147"/>
      <c r="B200" s="146"/>
      <c r="C200" s="109"/>
      <c r="D200" s="146"/>
      <c r="E200" s="109"/>
      <c r="F200" s="109"/>
      <c r="G200" s="109"/>
      <c r="H200" s="122"/>
      <c r="I200" s="123"/>
    </row>
    <row r="201" spans="1:19" hidden="1">
      <c r="A201" s="147"/>
      <c r="B201" s="130"/>
      <c r="C201" s="133"/>
      <c r="D201" s="148"/>
      <c r="E201" s="133"/>
      <c r="F201" s="109"/>
      <c r="G201" s="109"/>
      <c r="H201" s="109"/>
      <c r="I201" s="132"/>
    </row>
    <row r="202" spans="1:19" hidden="1">
      <c r="A202" s="147"/>
      <c r="B202" s="121"/>
      <c r="C202" s="109"/>
      <c r="D202" s="146"/>
      <c r="E202" s="109"/>
      <c r="F202" s="109"/>
      <c r="G202" s="109"/>
      <c r="H202" s="109"/>
      <c r="I202" s="123"/>
    </row>
    <row r="203" spans="1:19" hidden="1">
      <c r="A203" s="147"/>
      <c r="B203" s="121"/>
      <c r="C203" s="109"/>
      <c r="D203" s="146"/>
      <c r="E203" s="109"/>
      <c r="F203" s="109"/>
      <c r="G203" s="109"/>
      <c r="H203" s="109"/>
      <c r="I203" s="123"/>
    </row>
    <row r="204" spans="1:19" hidden="1">
      <c r="A204" s="147"/>
      <c r="B204" s="121"/>
      <c r="C204" s="109"/>
      <c r="D204" s="146"/>
      <c r="E204" s="109"/>
      <c r="F204" s="109"/>
      <c r="G204" s="109"/>
      <c r="H204" s="109"/>
      <c r="I204" s="123"/>
    </row>
    <row r="205" spans="1:19" hidden="1">
      <c r="A205" s="147"/>
      <c r="B205" s="121"/>
      <c r="C205" s="109"/>
      <c r="D205" s="146"/>
      <c r="E205" s="109"/>
      <c r="F205" s="109"/>
      <c r="G205" s="109"/>
      <c r="H205" s="109"/>
      <c r="I205" s="123"/>
    </row>
    <row r="206" spans="1:19">
      <c r="A206" s="71"/>
      <c r="B206" s="2"/>
      <c r="C206" s="3"/>
      <c r="F206" s="3"/>
    </row>
    <row r="207" spans="1:19" hidden="1">
      <c r="A207" s="71"/>
      <c r="B207" s="2"/>
      <c r="C207" s="3"/>
      <c r="F207" s="3"/>
    </row>
    <row r="208" spans="1:19" hidden="1">
      <c r="A208" s="71"/>
      <c r="B208" s="2"/>
      <c r="C208" s="3"/>
      <c r="F208" s="3"/>
    </row>
    <row r="209" spans="1:19" hidden="1">
      <c r="A209" s="71"/>
      <c r="B209" s="2"/>
      <c r="C209" s="3"/>
      <c r="F209" s="3"/>
    </row>
    <row r="210" spans="1:19" hidden="1">
      <c r="A210" s="71"/>
      <c r="B210" s="2"/>
      <c r="C210" s="3"/>
      <c r="F210" s="3"/>
    </row>
    <row r="211" spans="1:19" hidden="1">
      <c r="A211" s="71"/>
      <c r="B211" s="2"/>
      <c r="C211" s="3"/>
      <c r="F211" s="3"/>
    </row>
    <row r="212" spans="1:19" hidden="1">
      <c r="A212" s="71"/>
      <c r="B212" s="2"/>
      <c r="C212" s="3"/>
      <c r="F212" s="3"/>
    </row>
    <row r="213" spans="1:19" hidden="1">
      <c r="A213" s="71"/>
      <c r="B213" s="2"/>
      <c r="C213" s="3"/>
      <c r="F213" s="3"/>
    </row>
    <row r="214" spans="1:19" hidden="1">
      <c r="A214" s="71"/>
      <c r="B214" s="2"/>
      <c r="C214" s="3"/>
      <c r="F214" s="3"/>
    </row>
    <row r="215" spans="1:19" hidden="1"/>
    <row r="216" spans="1:19" ht="15.75">
      <c r="A216" s="154"/>
      <c r="B216" s="154"/>
      <c r="C216" s="154"/>
      <c r="D216" s="154"/>
      <c r="E216" s="154"/>
      <c r="F216" s="154"/>
      <c r="G216" s="154"/>
      <c r="H216" s="154"/>
      <c r="I216" s="154"/>
    </row>
    <row r="217" spans="1:19" ht="15.75">
      <c r="A217" s="723"/>
      <c r="B217" s="723"/>
      <c r="C217" s="723"/>
      <c r="D217" s="723"/>
      <c r="E217" s="723"/>
      <c r="F217" s="723"/>
      <c r="G217" s="723"/>
      <c r="H217" s="723"/>
      <c r="I217" s="723"/>
    </row>
    <row r="218" spans="1:19">
      <c r="C218" s="3"/>
      <c r="D218" s="3"/>
      <c r="F218" s="3"/>
    </row>
    <row r="219" spans="1:19" ht="21.75" customHeight="1">
      <c r="A219" s="113"/>
      <c r="B219" s="113"/>
      <c r="C219" s="113"/>
      <c r="D219" s="113"/>
      <c r="E219" s="113"/>
      <c r="F219" s="114"/>
      <c r="G219" s="113"/>
      <c r="H219" s="113"/>
      <c r="I219" s="114"/>
    </row>
    <row r="220" spans="1:19" hidden="1">
      <c r="A220" s="115"/>
      <c r="B220" s="116"/>
      <c r="C220" s="115"/>
      <c r="D220" s="116"/>
      <c r="E220" s="115"/>
      <c r="F220" s="115"/>
      <c r="G220" s="115"/>
      <c r="H220" s="115"/>
      <c r="I220" s="106"/>
    </row>
    <row r="221" spans="1:19" hidden="1">
      <c r="A221" s="115"/>
      <c r="B221" s="117"/>
      <c r="C221" s="115"/>
      <c r="D221" s="116"/>
      <c r="E221" s="115"/>
      <c r="F221" s="115"/>
      <c r="G221" s="115"/>
      <c r="H221" s="118"/>
      <c r="I221" s="106"/>
    </row>
    <row r="222" spans="1:19" ht="27.75" customHeight="1">
      <c r="A222" s="115"/>
      <c r="B222" s="117"/>
      <c r="C222" s="115"/>
      <c r="D222" s="74"/>
      <c r="E222" s="115"/>
      <c r="F222" s="115"/>
      <c r="G222" s="115"/>
      <c r="H222" s="118"/>
      <c r="I222" s="106"/>
      <c r="O222">
        <f>IF(K222=2,I222,0)</f>
        <v>0</v>
      </c>
      <c r="P222">
        <f>IF(K222=3,E222,0)</f>
        <v>0</v>
      </c>
      <c r="Q222">
        <f>IF(K222=3,I222,0)</f>
        <v>0</v>
      </c>
      <c r="R222">
        <f>IF(K222=4,E222,0)</f>
        <v>0</v>
      </c>
      <c r="S222">
        <f>IF(K222=4,I222,0)</f>
        <v>0</v>
      </c>
    </row>
    <row r="223" spans="1:19" hidden="1">
      <c r="A223" s="115"/>
      <c r="B223" s="119"/>
      <c r="C223" s="115"/>
      <c r="D223" s="74"/>
      <c r="E223" s="115"/>
      <c r="F223" s="115"/>
      <c r="G223" s="115"/>
      <c r="H223" s="118"/>
      <c r="I223" s="106"/>
      <c r="O223">
        <f>IF(K223=2,I223,0)</f>
        <v>0</v>
      </c>
      <c r="P223">
        <f>IF(K223=3,E223,0)</f>
        <v>0</v>
      </c>
      <c r="Q223">
        <f>IF(K223=3,I223,0)</f>
        <v>0</v>
      </c>
      <c r="R223">
        <f>IF(K223=4,E223,0)</f>
        <v>0</v>
      </c>
      <c r="S223">
        <f>IF(K223=4,I223,0)</f>
        <v>0</v>
      </c>
    </row>
    <row r="224" spans="1:19" hidden="1">
      <c r="A224" s="115"/>
      <c r="B224" s="119"/>
      <c r="C224" s="115"/>
      <c r="D224" s="74"/>
      <c r="E224" s="115"/>
      <c r="F224" s="115"/>
      <c r="G224" s="115"/>
      <c r="H224" s="118"/>
      <c r="I224" s="106"/>
      <c r="O224">
        <f>IF(K224=2,I224,0)</f>
        <v>0</v>
      </c>
      <c r="P224">
        <f>IF(K224=3,E224,0)</f>
        <v>0</v>
      </c>
      <c r="Q224">
        <f>IF(K224=3,I224,0)</f>
        <v>0</v>
      </c>
      <c r="R224">
        <f>IF(K224=4,E224,0)</f>
        <v>0</v>
      </c>
      <c r="S224">
        <f>IF(K224=4,I224,0)</f>
        <v>0</v>
      </c>
    </row>
    <row r="225" spans="1:19" hidden="1">
      <c r="A225" s="115"/>
      <c r="B225" s="119"/>
      <c r="C225" s="115"/>
      <c r="D225" s="74"/>
      <c r="E225" s="115"/>
      <c r="F225" s="115"/>
      <c r="G225" s="115"/>
      <c r="H225" s="118"/>
      <c r="I225" s="106"/>
      <c r="O225">
        <f>IF(K225=2,I225,0)</f>
        <v>0</v>
      </c>
      <c r="P225">
        <f>IF(K225=3,E225,0)</f>
        <v>0</v>
      </c>
      <c r="Q225">
        <f>IF(K225=3,I225,0)</f>
        <v>0</v>
      </c>
      <c r="R225">
        <f>IF(K225=4,E225,0)</f>
        <v>0</v>
      </c>
      <c r="S225">
        <f>IF(K225=4,I225,0)</f>
        <v>0</v>
      </c>
    </row>
    <row r="226" spans="1:19" hidden="1">
      <c r="A226" s="115"/>
      <c r="B226" s="119"/>
      <c r="C226" s="115"/>
      <c r="D226" s="116"/>
      <c r="E226" s="115"/>
      <c r="F226" s="115"/>
      <c r="G226" s="115"/>
      <c r="H226" s="118"/>
      <c r="I226" s="106"/>
      <c r="O226">
        <f>SUM(O222:O225)</f>
        <v>0</v>
      </c>
      <c r="P226">
        <f>SUM(P222:P225)</f>
        <v>0</v>
      </c>
      <c r="Q226">
        <f>SUM(Q222:Q225)</f>
        <v>0</v>
      </c>
      <c r="R226">
        <f>SUM(R222:R225)</f>
        <v>0</v>
      </c>
      <c r="S226">
        <f>SUM(S222:S225)</f>
        <v>0</v>
      </c>
    </row>
    <row r="227" spans="1:19" hidden="1">
      <c r="A227" s="115"/>
      <c r="B227" s="116"/>
      <c r="C227" s="115"/>
      <c r="D227" s="116"/>
      <c r="E227" s="115"/>
      <c r="F227" s="115"/>
      <c r="G227" s="115"/>
      <c r="H227" s="118"/>
      <c r="I227" s="106"/>
    </row>
    <row r="228" spans="1:19" hidden="1">
      <c r="A228" s="115"/>
      <c r="B228" s="108"/>
      <c r="C228" s="103"/>
      <c r="D228" s="104"/>
      <c r="E228" s="103"/>
      <c r="F228" s="115"/>
      <c r="G228" s="115"/>
      <c r="H228" s="115"/>
      <c r="I228" s="105"/>
    </row>
    <row r="229" spans="1:19" hidden="1">
      <c r="A229" s="115"/>
      <c r="B229" s="120"/>
      <c r="C229" s="115"/>
      <c r="D229" s="116"/>
      <c r="E229" s="115"/>
      <c r="F229" s="115"/>
      <c r="G229" s="115"/>
      <c r="H229" s="115"/>
      <c r="I229" s="98"/>
    </row>
    <row r="230" spans="1:19" hidden="1">
      <c r="A230" s="115"/>
      <c r="B230" s="120"/>
      <c r="C230" s="115"/>
      <c r="D230" s="116"/>
      <c r="E230" s="115"/>
      <c r="F230" s="115"/>
      <c r="G230" s="115"/>
      <c r="H230" s="115"/>
      <c r="I230" s="98"/>
    </row>
    <row r="231" spans="1:19" hidden="1">
      <c r="A231" s="115"/>
      <c r="B231" s="120"/>
      <c r="C231" s="115"/>
      <c r="D231" s="116"/>
      <c r="E231" s="115"/>
      <c r="F231" s="115"/>
      <c r="G231" s="115"/>
      <c r="H231" s="115"/>
      <c r="I231" s="98"/>
    </row>
    <row r="232" spans="1:19" hidden="1">
      <c r="A232" s="115"/>
      <c r="B232" s="120"/>
      <c r="C232" s="115"/>
      <c r="D232" s="116"/>
      <c r="E232" s="115"/>
      <c r="F232" s="115"/>
      <c r="G232" s="115"/>
      <c r="H232" s="115"/>
      <c r="I232" s="98"/>
    </row>
    <row r="233" spans="1:19" ht="45" customHeight="1"/>
    <row r="234" spans="1:19" ht="15.75">
      <c r="A234" s="154"/>
      <c r="B234" s="154"/>
      <c r="C234" s="154"/>
      <c r="D234" s="154"/>
      <c r="E234" s="154"/>
      <c r="F234" s="154"/>
      <c r="G234" s="154"/>
      <c r="H234" s="154"/>
      <c r="I234" s="154"/>
    </row>
    <row r="235" spans="1:19" ht="15.75">
      <c r="A235" s="723"/>
      <c r="B235" s="723"/>
      <c r="C235" s="723"/>
      <c r="D235" s="723"/>
      <c r="E235" s="723"/>
      <c r="F235" s="723"/>
      <c r="G235" s="723"/>
      <c r="H235" s="723"/>
      <c r="I235" s="723"/>
    </row>
    <row r="236" spans="1:19">
      <c r="C236" s="3"/>
      <c r="D236" s="3"/>
      <c r="F236" s="3"/>
    </row>
    <row r="237" spans="1:19" ht="19.5" customHeight="1">
      <c r="A237" s="72"/>
      <c r="B237" s="72"/>
      <c r="C237" s="72"/>
      <c r="D237" s="72"/>
      <c r="E237" s="72"/>
      <c r="F237" s="112"/>
      <c r="G237" s="72"/>
      <c r="H237" s="72"/>
      <c r="I237" s="112"/>
    </row>
    <row r="238" spans="1:19" ht="0.75" hidden="1" customHeight="1">
      <c r="A238" s="73"/>
      <c r="B238" s="74"/>
      <c r="C238" s="73"/>
      <c r="D238" s="74"/>
      <c r="E238" s="73"/>
      <c r="F238" s="73"/>
      <c r="G238" s="73"/>
      <c r="H238" s="73"/>
      <c r="I238" s="98"/>
    </row>
    <row r="239" spans="1:19" hidden="1">
      <c r="A239" s="73"/>
      <c r="B239" s="75"/>
      <c r="C239" s="73"/>
      <c r="D239" s="74"/>
      <c r="E239" s="73"/>
      <c r="F239" s="73"/>
      <c r="G239" s="73"/>
      <c r="H239" s="76"/>
      <c r="I239" s="98"/>
    </row>
    <row r="240" spans="1:19">
      <c r="A240" s="73"/>
      <c r="B240" s="77"/>
      <c r="C240" s="73"/>
      <c r="D240" s="74"/>
      <c r="E240" s="73"/>
      <c r="F240" s="73"/>
      <c r="G240" s="73"/>
      <c r="H240" s="76"/>
      <c r="I240" s="98"/>
      <c r="O240">
        <f>IF(K240=2,I240,0)</f>
        <v>0</v>
      </c>
      <c r="P240">
        <f>IF(K240=3,E240,0)</f>
        <v>0</v>
      </c>
      <c r="Q240">
        <f>IF(K240=3,I240,0)</f>
        <v>0</v>
      </c>
      <c r="R240">
        <f>IF(K240=4,E240,0)</f>
        <v>0</v>
      </c>
      <c r="S240">
        <f>IF(K240=4,I240,0)</f>
        <v>0</v>
      </c>
    </row>
    <row r="241" spans="1:19">
      <c r="A241" s="73"/>
      <c r="B241" s="77"/>
      <c r="C241" s="73"/>
      <c r="D241" s="74"/>
      <c r="E241" s="73"/>
      <c r="F241" s="73"/>
      <c r="G241" s="73"/>
      <c r="H241" s="76"/>
      <c r="I241" s="98"/>
    </row>
    <row r="242" spans="1:19" hidden="1">
      <c r="A242" s="73"/>
      <c r="B242" s="78"/>
      <c r="C242" s="73"/>
      <c r="D242" s="74"/>
      <c r="E242" s="73"/>
      <c r="F242" s="73"/>
      <c r="G242" s="73"/>
      <c r="H242" s="76"/>
      <c r="I242" s="98"/>
      <c r="O242">
        <f t="shared" ref="O242:O248" si="22">IF(K242=2,I242,0)</f>
        <v>0</v>
      </c>
      <c r="P242">
        <f t="shared" ref="P242:P248" si="23">IF(K242=3,E242,0)</f>
        <v>0</v>
      </c>
      <c r="Q242">
        <f t="shared" ref="Q242:Q248" si="24">IF(K242=3,I242,0)</f>
        <v>0</v>
      </c>
      <c r="R242">
        <f t="shared" ref="R242:R248" si="25">IF(K242=4,E242,0)</f>
        <v>0</v>
      </c>
      <c r="S242">
        <f t="shared" ref="S242:S248" si="26">IF(K242=4,I242,0)</f>
        <v>0</v>
      </c>
    </row>
    <row r="243" spans="1:19" hidden="1">
      <c r="A243" s="73"/>
      <c r="B243" s="78"/>
      <c r="C243" s="73"/>
      <c r="D243" s="74"/>
      <c r="E243" s="73"/>
      <c r="F243" s="73"/>
      <c r="G243" s="73"/>
      <c r="H243" s="76"/>
      <c r="I243" s="98"/>
      <c r="O243">
        <f t="shared" si="22"/>
        <v>0</v>
      </c>
      <c r="P243">
        <f t="shared" si="23"/>
        <v>0</v>
      </c>
      <c r="Q243">
        <f t="shared" si="24"/>
        <v>0</v>
      </c>
      <c r="R243">
        <f t="shared" si="25"/>
        <v>0</v>
      </c>
      <c r="S243">
        <f t="shared" si="26"/>
        <v>0</v>
      </c>
    </row>
    <row r="244" spans="1:19" hidden="1">
      <c r="A244" s="73"/>
      <c r="B244" s="78"/>
      <c r="C244" s="73"/>
      <c r="D244" s="74"/>
      <c r="E244" s="73"/>
      <c r="F244" s="73"/>
      <c r="G244" s="73"/>
      <c r="H244" s="76"/>
      <c r="I244" s="98"/>
      <c r="O244">
        <f t="shared" si="22"/>
        <v>0</v>
      </c>
      <c r="P244">
        <f t="shared" si="23"/>
        <v>0</v>
      </c>
      <c r="Q244">
        <f t="shared" si="24"/>
        <v>0</v>
      </c>
      <c r="R244">
        <f t="shared" si="25"/>
        <v>0</v>
      </c>
      <c r="S244">
        <f t="shared" si="26"/>
        <v>0</v>
      </c>
    </row>
    <row r="245" spans="1:19" hidden="1">
      <c r="A245" s="73"/>
      <c r="B245" s="78"/>
      <c r="C245" s="73"/>
      <c r="D245" s="74"/>
      <c r="E245" s="73"/>
      <c r="F245" s="73"/>
      <c r="G245" s="73"/>
      <c r="H245" s="76"/>
      <c r="I245" s="98"/>
      <c r="O245">
        <f t="shared" si="22"/>
        <v>0</v>
      </c>
      <c r="P245">
        <f t="shared" si="23"/>
        <v>0</v>
      </c>
      <c r="Q245">
        <f t="shared" si="24"/>
        <v>0</v>
      </c>
      <c r="R245">
        <f t="shared" si="25"/>
        <v>0</v>
      </c>
      <c r="S245">
        <f t="shared" si="26"/>
        <v>0</v>
      </c>
    </row>
    <row r="246" spans="1:19" hidden="1">
      <c r="A246" s="73"/>
      <c r="B246" s="78"/>
      <c r="C246" s="73"/>
      <c r="D246" s="74"/>
      <c r="E246" s="73"/>
      <c r="F246" s="73"/>
      <c r="G246" s="73"/>
      <c r="H246" s="76"/>
      <c r="I246" s="98"/>
      <c r="O246">
        <f t="shared" si="22"/>
        <v>0</v>
      </c>
      <c r="P246">
        <f t="shared" si="23"/>
        <v>0</v>
      </c>
      <c r="Q246">
        <f t="shared" si="24"/>
        <v>0</v>
      </c>
      <c r="R246">
        <f t="shared" si="25"/>
        <v>0</v>
      </c>
      <c r="S246">
        <f t="shared" si="26"/>
        <v>0</v>
      </c>
    </row>
    <row r="247" spans="1:19" ht="21" hidden="1" customHeight="1">
      <c r="A247" s="73"/>
      <c r="B247" s="78"/>
      <c r="C247" s="73"/>
      <c r="D247" s="74"/>
      <c r="E247" s="73"/>
      <c r="F247" s="73"/>
      <c r="G247" s="73"/>
      <c r="H247" s="76"/>
      <c r="I247" s="98"/>
      <c r="O247">
        <f t="shared" si="22"/>
        <v>0</v>
      </c>
      <c r="P247">
        <f t="shared" si="23"/>
        <v>0</v>
      </c>
      <c r="Q247">
        <f t="shared" si="24"/>
        <v>0</v>
      </c>
      <c r="R247">
        <f t="shared" si="25"/>
        <v>0</v>
      </c>
      <c r="S247">
        <f t="shared" si="26"/>
        <v>0</v>
      </c>
    </row>
    <row r="248" spans="1:19" hidden="1">
      <c r="A248" s="73"/>
      <c r="B248" s="78"/>
      <c r="C248" s="73"/>
      <c r="D248" s="74"/>
      <c r="E248" s="73"/>
      <c r="F248" s="73"/>
      <c r="G248" s="73"/>
      <c r="H248" s="76"/>
      <c r="I248" s="98"/>
      <c r="O248">
        <f t="shared" si="22"/>
        <v>0</v>
      </c>
      <c r="P248">
        <f t="shared" si="23"/>
        <v>0</v>
      </c>
      <c r="Q248">
        <f t="shared" si="24"/>
        <v>0</v>
      </c>
      <c r="R248">
        <f t="shared" si="25"/>
        <v>0</v>
      </c>
      <c r="S248">
        <f t="shared" si="26"/>
        <v>0</v>
      </c>
    </row>
    <row r="249" spans="1:19" hidden="1">
      <c r="A249" s="73"/>
      <c r="B249" s="74"/>
      <c r="C249" s="73"/>
      <c r="D249" s="74"/>
      <c r="E249" s="73"/>
      <c r="F249" s="73"/>
      <c r="G249" s="73"/>
      <c r="H249" s="76"/>
      <c r="I249" s="98"/>
      <c r="O249">
        <f>SUM(O240:O248)</f>
        <v>0</v>
      </c>
      <c r="P249">
        <f>SUM(P240:P248)</f>
        <v>0</v>
      </c>
      <c r="Q249">
        <f>SUM(Q240:Q248)</f>
        <v>0</v>
      </c>
      <c r="R249">
        <f>SUM(R240:R248)</f>
        <v>0</v>
      </c>
      <c r="S249">
        <f>SUM(S240:S248)</f>
        <v>0</v>
      </c>
    </row>
    <row r="250" spans="1:19" hidden="1">
      <c r="A250" s="73"/>
      <c r="B250" s="97"/>
      <c r="C250" s="110"/>
      <c r="D250" s="74"/>
      <c r="E250" s="110"/>
      <c r="F250" s="110"/>
      <c r="G250" s="110"/>
      <c r="H250" s="110"/>
      <c r="I250" s="105"/>
    </row>
    <row r="251" spans="1:19" hidden="1">
      <c r="A251" s="73"/>
      <c r="B251" s="120"/>
      <c r="C251" s="115"/>
      <c r="D251" s="116"/>
      <c r="E251" s="115"/>
      <c r="F251" s="115"/>
      <c r="G251" s="110"/>
      <c r="H251" s="110"/>
      <c r="I251" s="98"/>
    </row>
    <row r="252" spans="1:19" hidden="1">
      <c r="A252" s="73"/>
      <c r="B252" s="120"/>
      <c r="C252" s="115"/>
      <c r="D252" s="116"/>
      <c r="E252" s="115"/>
      <c r="F252" s="115"/>
      <c r="G252" s="110"/>
      <c r="H252" s="110"/>
      <c r="I252" s="123"/>
    </row>
    <row r="253" spans="1:19" hidden="1">
      <c r="A253" s="73"/>
      <c r="B253" s="120"/>
      <c r="C253" s="115"/>
      <c r="D253" s="116"/>
      <c r="E253" s="115"/>
      <c r="F253" s="115"/>
      <c r="G253" s="110"/>
      <c r="H253" s="110"/>
      <c r="I253" s="98"/>
    </row>
    <row r="254" spans="1:19" hidden="1">
      <c r="A254" s="73"/>
      <c r="B254" s="120"/>
      <c r="C254" s="115"/>
      <c r="D254" s="116"/>
      <c r="E254" s="115"/>
      <c r="F254" s="115"/>
      <c r="G254" s="110"/>
      <c r="H254" s="110"/>
      <c r="I254" s="98"/>
    </row>
    <row r="255" spans="1:19">
      <c r="B255" s="151"/>
      <c r="C255" s="152"/>
      <c r="D255" s="153"/>
      <c r="E255" s="152"/>
      <c r="F255" s="152"/>
      <c r="G255" s="87"/>
      <c r="H255" s="87"/>
    </row>
    <row r="256" spans="1:19" ht="9" customHeight="1">
      <c r="B256" s="151"/>
      <c r="C256" s="152"/>
      <c r="D256" s="153"/>
      <c r="E256" s="152"/>
      <c r="F256" s="152"/>
      <c r="G256" s="87"/>
      <c r="H256" s="87"/>
    </row>
    <row r="257" spans="1:19" hidden="1">
      <c r="B257" s="151"/>
      <c r="C257" s="152"/>
      <c r="D257" s="153"/>
      <c r="E257" s="152"/>
      <c r="F257" s="152"/>
      <c r="G257" s="87"/>
      <c r="H257" s="87"/>
    </row>
    <row r="258" spans="1:19" hidden="1">
      <c r="B258" s="151"/>
      <c r="C258" s="152"/>
      <c r="D258" s="153"/>
      <c r="E258" s="152"/>
      <c r="F258" s="152"/>
      <c r="G258" s="87"/>
      <c r="H258" s="87"/>
    </row>
    <row r="259" spans="1:19" hidden="1">
      <c r="B259" s="151"/>
      <c r="C259" s="152"/>
      <c r="D259" s="153"/>
      <c r="E259" s="152"/>
      <c r="F259" s="152"/>
      <c r="G259" s="87"/>
      <c r="H259" s="87"/>
    </row>
    <row r="260" spans="1:19" hidden="1">
      <c r="B260" s="151"/>
      <c r="C260" s="152"/>
      <c r="D260" s="153"/>
      <c r="E260" s="152"/>
      <c r="F260" s="152"/>
      <c r="G260" s="87"/>
      <c r="H260" s="87"/>
    </row>
    <row r="261" spans="1:19" hidden="1">
      <c r="B261" s="151"/>
      <c r="C261" s="152"/>
      <c r="D261" s="153"/>
      <c r="E261" s="152"/>
      <c r="F261" s="152"/>
      <c r="G261" s="87"/>
      <c r="H261" s="87"/>
    </row>
    <row r="262" spans="1:19" hidden="1"/>
    <row r="263" spans="1:19" ht="15.75">
      <c r="A263" s="723"/>
      <c r="B263" s="723"/>
      <c r="C263" s="723"/>
      <c r="D263" s="723"/>
      <c r="E263" s="723"/>
      <c r="F263" s="723"/>
      <c r="G263" s="723"/>
      <c r="H263" s="723"/>
      <c r="I263" s="723"/>
    </row>
    <row r="264" spans="1:19" ht="15.75">
      <c r="A264" s="154"/>
      <c r="B264" s="154"/>
      <c r="C264" s="154"/>
      <c r="D264" s="154"/>
      <c r="E264" s="154"/>
      <c r="F264" s="154"/>
      <c r="G264" s="154"/>
      <c r="H264" s="154"/>
      <c r="I264" s="154"/>
    </row>
    <row r="265" spans="1:19">
      <c r="C265" s="3"/>
      <c r="D265" s="3"/>
      <c r="F265" s="3"/>
    </row>
    <row r="266" spans="1:19" ht="44.25" customHeight="1">
      <c r="A266" s="72"/>
      <c r="B266" s="72"/>
      <c r="C266" s="72"/>
      <c r="D266" s="72"/>
      <c r="E266" s="72"/>
      <c r="F266" s="112"/>
      <c r="G266" s="72"/>
      <c r="H266" s="72"/>
      <c r="I266" s="112"/>
    </row>
    <row r="267" spans="1:19" hidden="1">
      <c r="A267" s="100"/>
      <c r="B267" s="99"/>
      <c r="C267" s="100"/>
      <c r="D267" s="99"/>
      <c r="E267" s="100"/>
      <c r="F267" s="100"/>
      <c r="G267" s="100"/>
      <c r="H267" s="100"/>
      <c r="I267" s="101"/>
    </row>
    <row r="268" spans="1:19" hidden="1">
      <c r="A268" s="73"/>
      <c r="B268" s="75"/>
      <c r="C268" s="73"/>
      <c r="D268" s="74"/>
      <c r="E268" s="73"/>
      <c r="F268" s="73"/>
      <c r="G268" s="73"/>
      <c r="H268" s="76"/>
      <c r="I268" s="98"/>
    </row>
    <row r="269" spans="1:19" hidden="1">
      <c r="A269" s="73"/>
      <c r="B269" s="75"/>
      <c r="C269" s="73"/>
      <c r="D269" s="74"/>
      <c r="E269" s="73"/>
      <c r="F269" s="73"/>
      <c r="G269" s="73"/>
      <c r="H269" s="76"/>
      <c r="I269" s="98"/>
    </row>
    <row r="270" spans="1:19" ht="29.25" customHeight="1">
      <c r="A270" s="73"/>
      <c r="B270" s="77"/>
      <c r="C270" s="73"/>
      <c r="D270" s="74"/>
      <c r="E270" s="73"/>
      <c r="F270" s="73"/>
      <c r="G270" s="73"/>
      <c r="H270" s="76"/>
      <c r="I270" s="98"/>
      <c r="O270">
        <f t="shared" ref="O270:O295" si="27">IF(K270=2,I270,0)</f>
        <v>0</v>
      </c>
      <c r="P270">
        <f t="shared" ref="P270:P295" si="28">IF(K270=3,E270,0)</f>
        <v>0</v>
      </c>
      <c r="Q270">
        <f t="shared" ref="Q270:Q295" si="29">IF(K270=3,I270,0)</f>
        <v>0</v>
      </c>
      <c r="R270">
        <f t="shared" ref="R270:R295" si="30">IF(K270=4,E270,0)</f>
        <v>0</v>
      </c>
      <c r="S270">
        <f t="shared" ref="S270:S295" si="31">IF(K270=4,I270,0)</f>
        <v>0</v>
      </c>
    </row>
    <row r="271" spans="1:19" ht="0.75" hidden="1" customHeight="1">
      <c r="A271" s="73"/>
      <c r="B271" s="78"/>
      <c r="C271" s="73"/>
      <c r="D271" s="74"/>
      <c r="E271" s="73"/>
      <c r="F271" s="73"/>
      <c r="G271" s="73"/>
      <c r="H271" s="76"/>
      <c r="I271" s="98"/>
      <c r="O271">
        <f t="shared" si="27"/>
        <v>0</v>
      </c>
      <c r="P271">
        <f t="shared" si="28"/>
        <v>0</v>
      </c>
      <c r="Q271">
        <f t="shared" si="29"/>
        <v>0</v>
      </c>
      <c r="R271">
        <f t="shared" si="30"/>
        <v>0</v>
      </c>
      <c r="S271">
        <f t="shared" si="31"/>
        <v>0</v>
      </c>
    </row>
    <row r="272" spans="1:19" hidden="1">
      <c r="A272" s="107"/>
      <c r="B272" s="78"/>
      <c r="C272" s="73"/>
      <c r="D272" s="74"/>
      <c r="E272" s="73"/>
      <c r="F272" s="73"/>
      <c r="G272" s="73"/>
      <c r="H272" s="76"/>
      <c r="I272" s="98"/>
      <c r="O272">
        <f t="shared" si="27"/>
        <v>0</v>
      </c>
      <c r="P272">
        <f t="shared" si="28"/>
        <v>0</v>
      </c>
      <c r="Q272">
        <f t="shared" si="29"/>
        <v>0</v>
      </c>
      <c r="R272">
        <f t="shared" si="30"/>
        <v>0</v>
      </c>
      <c r="S272">
        <f t="shared" si="31"/>
        <v>0</v>
      </c>
    </row>
    <row r="273" spans="1:19" hidden="1">
      <c r="A273" s="107"/>
      <c r="B273" s="78"/>
      <c r="C273" s="73"/>
      <c r="D273" s="74"/>
      <c r="E273" s="73"/>
      <c r="F273" s="73"/>
      <c r="G273" s="73"/>
      <c r="H273" s="76"/>
      <c r="I273" s="98"/>
      <c r="O273">
        <f t="shared" si="27"/>
        <v>0</v>
      </c>
      <c r="P273">
        <f t="shared" si="28"/>
        <v>0</v>
      </c>
      <c r="Q273">
        <f t="shared" si="29"/>
        <v>0</v>
      </c>
      <c r="R273">
        <f t="shared" si="30"/>
        <v>0</v>
      </c>
      <c r="S273">
        <f t="shared" si="31"/>
        <v>0</v>
      </c>
    </row>
    <row r="274" spans="1:19">
      <c r="A274" s="107"/>
      <c r="B274" s="78"/>
      <c r="C274" s="73"/>
      <c r="D274" s="74"/>
      <c r="E274" s="73"/>
      <c r="F274" s="73"/>
      <c r="G274" s="73"/>
      <c r="H274" s="76"/>
      <c r="I274" s="98"/>
      <c r="O274">
        <f t="shared" si="27"/>
        <v>0</v>
      </c>
      <c r="P274">
        <f t="shared" si="28"/>
        <v>0</v>
      </c>
      <c r="Q274">
        <f t="shared" si="29"/>
        <v>0</v>
      </c>
      <c r="R274">
        <f t="shared" si="30"/>
        <v>0</v>
      </c>
      <c r="S274">
        <f t="shared" si="31"/>
        <v>0</v>
      </c>
    </row>
    <row r="275" spans="1:19" hidden="1">
      <c r="A275" s="107"/>
      <c r="B275" s="78"/>
      <c r="C275" s="73"/>
      <c r="D275" s="74"/>
      <c r="E275" s="73"/>
      <c r="F275" s="73"/>
      <c r="G275" s="73"/>
      <c r="H275" s="76"/>
      <c r="I275" s="98"/>
      <c r="O275">
        <f t="shared" si="27"/>
        <v>0</v>
      </c>
      <c r="P275">
        <f t="shared" si="28"/>
        <v>0</v>
      </c>
      <c r="Q275">
        <f t="shared" si="29"/>
        <v>0</v>
      </c>
      <c r="R275">
        <f t="shared" si="30"/>
        <v>0</v>
      </c>
      <c r="S275">
        <f t="shared" si="31"/>
        <v>0</v>
      </c>
    </row>
    <row r="276" spans="1:19" hidden="1">
      <c r="A276" s="107"/>
      <c r="B276" s="78"/>
      <c r="C276" s="73"/>
      <c r="D276" s="74"/>
      <c r="E276" s="73"/>
      <c r="F276" s="73"/>
      <c r="G276" s="73"/>
      <c r="H276" s="76"/>
      <c r="I276" s="98"/>
      <c r="O276">
        <f t="shared" si="27"/>
        <v>0</v>
      </c>
      <c r="P276">
        <f t="shared" si="28"/>
        <v>0</v>
      </c>
      <c r="Q276">
        <f t="shared" si="29"/>
        <v>0</v>
      </c>
      <c r="R276">
        <f t="shared" si="30"/>
        <v>0</v>
      </c>
      <c r="S276">
        <f t="shared" si="31"/>
        <v>0</v>
      </c>
    </row>
    <row r="277" spans="1:19">
      <c r="A277" s="107"/>
      <c r="B277" s="78"/>
      <c r="C277" s="73"/>
      <c r="D277" s="74"/>
      <c r="E277" s="73"/>
      <c r="F277" s="73"/>
      <c r="G277" s="73"/>
      <c r="H277" s="76"/>
      <c r="I277" s="98"/>
      <c r="O277">
        <f t="shared" si="27"/>
        <v>0</v>
      </c>
      <c r="P277">
        <f t="shared" si="28"/>
        <v>0</v>
      </c>
      <c r="Q277">
        <f t="shared" si="29"/>
        <v>0</v>
      </c>
      <c r="R277">
        <f t="shared" si="30"/>
        <v>0</v>
      </c>
      <c r="S277">
        <f t="shared" si="31"/>
        <v>0</v>
      </c>
    </row>
    <row r="278" spans="1:19" hidden="1">
      <c r="A278" s="107"/>
      <c r="B278" s="78"/>
      <c r="C278" s="73"/>
      <c r="D278" s="74"/>
      <c r="E278" s="73"/>
      <c r="F278" s="73"/>
      <c r="G278" s="73"/>
      <c r="H278" s="76"/>
      <c r="I278" s="98"/>
      <c r="O278">
        <f t="shared" si="27"/>
        <v>0</v>
      </c>
      <c r="P278">
        <f t="shared" si="28"/>
        <v>0</v>
      </c>
      <c r="Q278">
        <f t="shared" si="29"/>
        <v>0</v>
      </c>
      <c r="R278">
        <f t="shared" si="30"/>
        <v>0</v>
      </c>
      <c r="S278">
        <f t="shared" si="31"/>
        <v>0</v>
      </c>
    </row>
    <row r="279" spans="1:19" hidden="1">
      <c r="A279" s="107"/>
      <c r="B279" s="78"/>
      <c r="C279" s="73"/>
      <c r="D279" s="74"/>
      <c r="E279" s="73"/>
      <c r="F279" s="73"/>
      <c r="G279" s="73"/>
      <c r="H279" s="76"/>
      <c r="I279" s="98"/>
      <c r="O279">
        <f t="shared" si="27"/>
        <v>0</v>
      </c>
      <c r="P279">
        <f t="shared" si="28"/>
        <v>0</v>
      </c>
      <c r="Q279">
        <f t="shared" si="29"/>
        <v>0</v>
      </c>
      <c r="R279">
        <f t="shared" si="30"/>
        <v>0</v>
      </c>
      <c r="S279">
        <f t="shared" si="31"/>
        <v>0</v>
      </c>
    </row>
    <row r="280" spans="1:19" hidden="1">
      <c r="A280" s="107"/>
      <c r="B280" s="78"/>
      <c r="C280" s="73"/>
      <c r="D280" s="74"/>
      <c r="E280" s="73"/>
      <c r="F280" s="73"/>
      <c r="G280" s="73"/>
      <c r="H280" s="76"/>
      <c r="I280" s="98"/>
      <c r="O280">
        <f t="shared" si="27"/>
        <v>0</v>
      </c>
      <c r="P280">
        <f t="shared" si="28"/>
        <v>0</v>
      </c>
      <c r="Q280">
        <f t="shared" si="29"/>
        <v>0</v>
      </c>
      <c r="R280">
        <f t="shared" si="30"/>
        <v>0</v>
      </c>
      <c r="S280">
        <f t="shared" si="31"/>
        <v>0</v>
      </c>
    </row>
    <row r="281" spans="1:19" hidden="1">
      <c r="A281" s="107"/>
      <c r="B281" s="78"/>
      <c r="C281" s="73"/>
      <c r="D281" s="74"/>
      <c r="E281" s="73"/>
      <c r="F281" s="73"/>
      <c r="G281" s="73"/>
      <c r="H281" s="76"/>
      <c r="I281" s="98"/>
      <c r="O281">
        <f t="shared" si="27"/>
        <v>0</v>
      </c>
      <c r="P281">
        <f t="shared" si="28"/>
        <v>0</v>
      </c>
      <c r="Q281">
        <f t="shared" si="29"/>
        <v>0</v>
      </c>
      <c r="R281">
        <f t="shared" si="30"/>
        <v>0</v>
      </c>
      <c r="S281">
        <f t="shared" si="31"/>
        <v>0</v>
      </c>
    </row>
    <row r="282" spans="1:19" hidden="1">
      <c r="A282" s="107"/>
      <c r="B282" s="78"/>
      <c r="C282" s="73"/>
      <c r="D282" s="74"/>
      <c r="E282" s="73"/>
      <c r="F282" s="73"/>
      <c r="G282" s="73"/>
      <c r="H282" s="76"/>
      <c r="I282" s="98"/>
      <c r="O282">
        <f t="shared" si="27"/>
        <v>0</v>
      </c>
      <c r="P282">
        <f t="shared" si="28"/>
        <v>0</v>
      </c>
      <c r="Q282">
        <f t="shared" si="29"/>
        <v>0</v>
      </c>
      <c r="R282">
        <f t="shared" si="30"/>
        <v>0</v>
      </c>
      <c r="S282">
        <f t="shared" si="31"/>
        <v>0</v>
      </c>
    </row>
    <row r="283" spans="1:19" hidden="1">
      <c r="A283" s="107"/>
      <c r="B283" s="78"/>
      <c r="C283" s="73"/>
      <c r="D283" s="74"/>
      <c r="E283" s="73"/>
      <c r="F283" s="73"/>
      <c r="G283" s="73"/>
      <c r="H283" s="76"/>
      <c r="I283" s="98"/>
      <c r="O283">
        <f t="shared" si="27"/>
        <v>0</v>
      </c>
      <c r="P283">
        <f t="shared" si="28"/>
        <v>0</v>
      </c>
      <c r="Q283">
        <f t="shared" si="29"/>
        <v>0</v>
      </c>
      <c r="R283">
        <f t="shared" si="30"/>
        <v>0</v>
      </c>
      <c r="S283">
        <f t="shared" si="31"/>
        <v>0</v>
      </c>
    </row>
    <row r="284" spans="1:19" hidden="1">
      <c r="A284" s="107"/>
      <c r="B284" s="78"/>
      <c r="C284" s="73"/>
      <c r="D284" s="74"/>
      <c r="E284" s="73"/>
      <c r="F284" s="73"/>
      <c r="G284" s="73"/>
      <c r="H284" s="76"/>
      <c r="I284" s="98"/>
      <c r="O284">
        <f t="shared" si="27"/>
        <v>0</v>
      </c>
      <c r="P284">
        <f t="shared" si="28"/>
        <v>0</v>
      </c>
      <c r="Q284">
        <f t="shared" si="29"/>
        <v>0</v>
      </c>
      <c r="R284">
        <f t="shared" si="30"/>
        <v>0</v>
      </c>
      <c r="S284">
        <f t="shared" si="31"/>
        <v>0</v>
      </c>
    </row>
    <row r="285" spans="1:19" hidden="1">
      <c r="A285" s="107"/>
      <c r="B285" s="78"/>
      <c r="C285" s="73"/>
      <c r="D285" s="74"/>
      <c r="E285" s="73"/>
      <c r="F285" s="73"/>
      <c r="G285" s="73"/>
      <c r="H285" s="76"/>
      <c r="I285" s="98"/>
      <c r="O285">
        <f t="shared" si="27"/>
        <v>0</v>
      </c>
      <c r="P285">
        <f t="shared" si="28"/>
        <v>0</v>
      </c>
      <c r="Q285">
        <f t="shared" si="29"/>
        <v>0</v>
      </c>
      <c r="R285">
        <f t="shared" si="30"/>
        <v>0</v>
      </c>
      <c r="S285">
        <f t="shared" si="31"/>
        <v>0</v>
      </c>
    </row>
    <row r="286" spans="1:19" hidden="1">
      <c r="A286" s="107"/>
      <c r="B286" s="78"/>
      <c r="C286" s="73"/>
      <c r="D286" s="74"/>
      <c r="E286" s="73"/>
      <c r="F286" s="73"/>
      <c r="G286" s="73"/>
      <c r="H286" s="76"/>
      <c r="I286" s="98"/>
      <c r="O286">
        <f t="shared" si="27"/>
        <v>0</v>
      </c>
      <c r="P286">
        <f t="shared" si="28"/>
        <v>0</v>
      </c>
      <c r="Q286">
        <f t="shared" si="29"/>
        <v>0</v>
      </c>
      <c r="R286">
        <f t="shared" si="30"/>
        <v>0</v>
      </c>
      <c r="S286">
        <f t="shared" si="31"/>
        <v>0</v>
      </c>
    </row>
    <row r="287" spans="1:19" hidden="1">
      <c r="A287" s="107"/>
      <c r="B287" s="74"/>
      <c r="C287" s="73"/>
      <c r="D287" s="74"/>
      <c r="E287" s="73"/>
      <c r="F287" s="73"/>
      <c r="G287" s="73"/>
      <c r="H287" s="76"/>
      <c r="I287" s="98"/>
      <c r="O287">
        <f t="shared" si="27"/>
        <v>0</v>
      </c>
      <c r="P287">
        <f t="shared" si="28"/>
        <v>0</v>
      </c>
      <c r="Q287">
        <f t="shared" si="29"/>
        <v>0</v>
      </c>
      <c r="R287">
        <f t="shared" si="30"/>
        <v>0</v>
      </c>
      <c r="S287">
        <f t="shared" si="31"/>
        <v>0</v>
      </c>
    </row>
    <row r="288" spans="1:19" hidden="1">
      <c r="A288" s="107"/>
      <c r="B288" s="78"/>
      <c r="C288" s="73"/>
      <c r="D288" s="74"/>
      <c r="E288" s="73"/>
      <c r="F288" s="73"/>
      <c r="G288" s="73"/>
      <c r="H288" s="76"/>
      <c r="I288" s="98"/>
      <c r="O288">
        <f t="shared" si="27"/>
        <v>0</v>
      </c>
      <c r="P288">
        <f t="shared" si="28"/>
        <v>0</v>
      </c>
      <c r="Q288">
        <f t="shared" si="29"/>
        <v>0</v>
      </c>
      <c r="R288">
        <f t="shared" si="30"/>
        <v>0</v>
      </c>
      <c r="S288">
        <f t="shared" si="31"/>
        <v>0</v>
      </c>
    </row>
    <row r="289" spans="1:19" hidden="1">
      <c r="A289" s="107"/>
      <c r="B289" s="78"/>
      <c r="C289" s="73"/>
      <c r="D289" s="74"/>
      <c r="E289" s="73"/>
      <c r="F289" s="73"/>
      <c r="G289" s="73"/>
      <c r="H289" s="76"/>
      <c r="I289" s="98"/>
      <c r="O289">
        <f t="shared" si="27"/>
        <v>0</v>
      </c>
      <c r="P289">
        <f t="shared" si="28"/>
        <v>0</v>
      </c>
      <c r="Q289">
        <f t="shared" si="29"/>
        <v>0</v>
      </c>
      <c r="R289">
        <f t="shared" si="30"/>
        <v>0</v>
      </c>
      <c r="S289">
        <f t="shared" si="31"/>
        <v>0</v>
      </c>
    </row>
    <row r="290" spans="1:19" hidden="1">
      <c r="A290" s="107"/>
      <c r="B290" s="78"/>
      <c r="C290" s="73"/>
      <c r="D290" s="74"/>
      <c r="E290" s="73"/>
      <c r="F290" s="73"/>
      <c r="G290" s="73"/>
      <c r="H290" s="76"/>
      <c r="I290" s="98"/>
      <c r="O290">
        <f t="shared" si="27"/>
        <v>0</v>
      </c>
      <c r="P290">
        <f t="shared" si="28"/>
        <v>0</v>
      </c>
      <c r="Q290">
        <f t="shared" si="29"/>
        <v>0</v>
      </c>
      <c r="R290">
        <f t="shared" si="30"/>
        <v>0</v>
      </c>
      <c r="S290">
        <f t="shared" si="31"/>
        <v>0</v>
      </c>
    </row>
    <row r="291" spans="1:19" hidden="1">
      <c r="A291" s="107"/>
      <c r="B291" s="78"/>
      <c r="C291" s="73"/>
      <c r="D291" s="74"/>
      <c r="E291" s="73"/>
      <c r="F291" s="73"/>
      <c r="G291" s="73"/>
      <c r="H291" s="76"/>
      <c r="I291" s="98"/>
      <c r="O291">
        <f t="shared" si="27"/>
        <v>0</v>
      </c>
      <c r="P291">
        <f t="shared" si="28"/>
        <v>0</v>
      </c>
      <c r="Q291">
        <f t="shared" si="29"/>
        <v>0</v>
      </c>
      <c r="R291">
        <f t="shared" si="30"/>
        <v>0</v>
      </c>
      <c r="S291">
        <f t="shared" si="31"/>
        <v>0</v>
      </c>
    </row>
    <row r="292" spans="1:19" hidden="1">
      <c r="A292" s="107"/>
      <c r="B292" s="73"/>
      <c r="C292" s="73"/>
      <c r="D292" s="74"/>
      <c r="E292" s="73"/>
      <c r="F292" s="73"/>
      <c r="G292" s="73"/>
      <c r="H292" s="76"/>
      <c r="I292" s="98"/>
      <c r="O292">
        <f t="shared" si="27"/>
        <v>0</v>
      </c>
      <c r="P292">
        <f t="shared" si="28"/>
        <v>0</v>
      </c>
      <c r="Q292">
        <f t="shared" si="29"/>
        <v>0</v>
      </c>
      <c r="R292">
        <f t="shared" si="30"/>
        <v>0</v>
      </c>
      <c r="S292">
        <f t="shared" si="31"/>
        <v>0</v>
      </c>
    </row>
    <row r="293" spans="1:19" hidden="1">
      <c r="A293" s="107"/>
      <c r="B293" s="73"/>
      <c r="C293" s="73"/>
      <c r="D293" s="74"/>
      <c r="E293" s="73"/>
      <c r="F293" s="73"/>
      <c r="G293" s="73"/>
      <c r="H293" s="76"/>
      <c r="I293" s="98"/>
      <c r="O293">
        <f t="shared" si="27"/>
        <v>0</v>
      </c>
      <c r="P293">
        <f t="shared" si="28"/>
        <v>0</v>
      </c>
      <c r="Q293">
        <f t="shared" si="29"/>
        <v>0</v>
      </c>
      <c r="R293">
        <f t="shared" si="30"/>
        <v>0</v>
      </c>
      <c r="S293">
        <f t="shared" si="31"/>
        <v>0</v>
      </c>
    </row>
    <row r="294" spans="1:19" hidden="1">
      <c r="A294" s="107"/>
      <c r="B294" s="74"/>
      <c r="C294" s="73"/>
      <c r="D294" s="74"/>
      <c r="E294" s="73"/>
      <c r="F294" s="73"/>
      <c r="G294" s="73"/>
      <c r="H294" s="76"/>
      <c r="I294" s="98"/>
      <c r="O294">
        <f t="shared" si="27"/>
        <v>0</v>
      </c>
      <c r="P294">
        <f t="shared" si="28"/>
        <v>0</v>
      </c>
      <c r="Q294">
        <f t="shared" si="29"/>
        <v>0</v>
      </c>
      <c r="R294">
        <f t="shared" si="30"/>
        <v>0</v>
      </c>
      <c r="S294">
        <f t="shared" si="31"/>
        <v>0</v>
      </c>
    </row>
    <row r="295" spans="1:19" hidden="1">
      <c r="A295" s="107"/>
      <c r="B295" s="78"/>
      <c r="C295" s="73"/>
      <c r="D295" s="74"/>
      <c r="E295" s="73"/>
      <c r="F295" s="73"/>
      <c r="G295" s="73"/>
      <c r="H295" s="76"/>
      <c r="I295" s="98"/>
      <c r="O295">
        <f t="shared" si="27"/>
        <v>0</v>
      </c>
      <c r="P295">
        <f t="shared" si="28"/>
        <v>0</v>
      </c>
      <c r="Q295">
        <f t="shared" si="29"/>
        <v>0</v>
      </c>
      <c r="R295">
        <f t="shared" si="30"/>
        <v>0</v>
      </c>
      <c r="S295">
        <f t="shared" si="31"/>
        <v>0</v>
      </c>
    </row>
    <row r="296" spans="1:19" hidden="1">
      <c r="A296" s="107"/>
      <c r="B296" s="78"/>
      <c r="C296" s="73"/>
      <c r="D296" s="74"/>
      <c r="E296" s="73"/>
      <c r="F296" s="73"/>
      <c r="G296" s="73"/>
      <c r="H296" s="76"/>
      <c r="I296" s="98"/>
    </row>
    <row r="297" spans="1:19" ht="18" hidden="1" customHeight="1">
      <c r="A297" s="107"/>
      <c r="B297" s="78"/>
      <c r="C297" s="73"/>
      <c r="D297" s="74"/>
      <c r="E297" s="73"/>
      <c r="F297" s="73"/>
      <c r="G297" s="73"/>
      <c r="H297" s="76"/>
      <c r="I297" s="98"/>
      <c r="O297">
        <f t="shared" ref="O297:O305" si="32">IF(K297=2,I297,0)</f>
        <v>0</v>
      </c>
      <c r="P297">
        <f t="shared" ref="P297:P305" si="33">IF(K297=3,E297,0)</f>
        <v>0</v>
      </c>
      <c r="Q297">
        <f t="shared" ref="Q297:Q305" si="34">IF(K297=3,I297,0)</f>
        <v>0</v>
      </c>
      <c r="R297">
        <f t="shared" ref="R297:R305" si="35">IF(K297=4,E297,0)</f>
        <v>0</v>
      </c>
      <c r="S297">
        <f t="shared" ref="S297:S305" si="36">IF(K297=4,I297,0)</f>
        <v>0</v>
      </c>
    </row>
    <row r="298" spans="1:19" hidden="1">
      <c r="A298" s="107"/>
      <c r="B298" s="78"/>
      <c r="C298" s="73"/>
      <c r="D298" s="74"/>
      <c r="E298" s="73"/>
      <c r="F298" s="73"/>
      <c r="G298" s="73"/>
      <c r="H298" s="76"/>
      <c r="I298" s="98"/>
      <c r="O298">
        <f t="shared" si="32"/>
        <v>0</v>
      </c>
      <c r="P298">
        <f t="shared" si="33"/>
        <v>0</v>
      </c>
      <c r="Q298">
        <f t="shared" si="34"/>
        <v>0</v>
      </c>
      <c r="R298">
        <f t="shared" si="35"/>
        <v>0</v>
      </c>
      <c r="S298">
        <f t="shared" si="36"/>
        <v>0</v>
      </c>
    </row>
    <row r="299" spans="1:19" hidden="1">
      <c r="A299" s="107"/>
      <c r="B299" s="78"/>
      <c r="C299" s="73"/>
      <c r="D299" s="74"/>
      <c r="E299" s="73"/>
      <c r="F299" s="73"/>
      <c r="G299" s="73"/>
      <c r="H299" s="76"/>
      <c r="I299" s="98"/>
      <c r="O299">
        <f t="shared" si="32"/>
        <v>0</v>
      </c>
      <c r="P299">
        <f t="shared" si="33"/>
        <v>0</v>
      </c>
      <c r="Q299">
        <f t="shared" si="34"/>
        <v>0</v>
      </c>
      <c r="R299">
        <f t="shared" si="35"/>
        <v>0</v>
      </c>
      <c r="S299">
        <f t="shared" si="36"/>
        <v>0</v>
      </c>
    </row>
    <row r="300" spans="1:19" hidden="1">
      <c r="A300" s="107"/>
      <c r="B300" s="78"/>
      <c r="C300" s="73"/>
      <c r="D300" s="74"/>
      <c r="E300" s="73"/>
      <c r="F300" s="73"/>
      <c r="G300" s="73"/>
      <c r="H300" s="76"/>
      <c r="I300" s="98"/>
      <c r="O300">
        <f t="shared" si="32"/>
        <v>0</v>
      </c>
      <c r="P300">
        <f t="shared" si="33"/>
        <v>0</v>
      </c>
      <c r="Q300">
        <f t="shared" si="34"/>
        <v>0</v>
      </c>
      <c r="R300">
        <f t="shared" si="35"/>
        <v>0</v>
      </c>
      <c r="S300">
        <f t="shared" si="36"/>
        <v>0</v>
      </c>
    </row>
    <row r="301" spans="1:19" hidden="1">
      <c r="A301" s="107"/>
      <c r="B301" s="78"/>
      <c r="C301" s="73"/>
      <c r="D301" s="74"/>
      <c r="E301" s="73"/>
      <c r="F301" s="73"/>
      <c r="G301" s="73"/>
      <c r="H301" s="76"/>
      <c r="I301" s="98"/>
      <c r="O301">
        <f t="shared" si="32"/>
        <v>0</v>
      </c>
      <c r="P301">
        <f t="shared" si="33"/>
        <v>0</v>
      </c>
      <c r="Q301">
        <f t="shared" si="34"/>
        <v>0</v>
      </c>
      <c r="R301">
        <f t="shared" si="35"/>
        <v>0</v>
      </c>
      <c r="S301">
        <f t="shared" si="36"/>
        <v>0</v>
      </c>
    </row>
    <row r="302" spans="1:19" hidden="1">
      <c r="A302" s="107"/>
      <c r="B302" s="78"/>
      <c r="C302" s="73"/>
      <c r="D302" s="74"/>
      <c r="E302" s="73"/>
      <c r="F302" s="73"/>
      <c r="G302" s="73"/>
      <c r="H302" s="76"/>
      <c r="I302" s="98"/>
      <c r="O302">
        <f t="shared" si="32"/>
        <v>0</v>
      </c>
      <c r="P302">
        <f t="shared" si="33"/>
        <v>0</v>
      </c>
      <c r="Q302">
        <f t="shared" si="34"/>
        <v>0</v>
      </c>
      <c r="R302">
        <f t="shared" si="35"/>
        <v>0</v>
      </c>
      <c r="S302">
        <f t="shared" si="36"/>
        <v>0</v>
      </c>
    </row>
    <row r="303" spans="1:19" hidden="1">
      <c r="A303" s="107"/>
      <c r="B303" s="78"/>
      <c r="C303" s="73"/>
      <c r="D303" s="74"/>
      <c r="E303" s="73"/>
      <c r="F303" s="73"/>
      <c r="G303" s="73"/>
      <c r="H303" s="76"/>
      <c r="I303" s="98"/>
      <c r="O303">
        <f t="shared" si="32"/>
        <v>0</v>
      </c>
      <c r="P303">
        <f t="shared" si="33"/>
        <v>0</v>
      </c>
      <c r="Q303">
        <f t="shared" si="34"/>
        <v>0</v>
      </c>
      <c r="R303">
        <f t="shared" si="35"/>
        <v>0</v>
      </c>
      <c r="S303">
        <f t="shared" si="36"/>
        <v>0</v>
      </c>
    </row>
    <row r="304" spans="1:19" hidden="1">
      <c r="A304" s="107"/>
      <c r="B304" s="78"/>
      <c r="C304" s="73"/>
      <c r="D304" s="74"/>
      <c r="E304" s="73"/>
      <c r="F304" s="73"/>
      <c r="G304" s="73"/>
      <c r="H304" s="76"/>
      <c r="I304" s="98"/>
      <c r="O304">
        <f t="shared" si="32"/>
        <v>0</v>
      </c>
      <c r="P304">
        <f t="shared" si="33"/>
        <v>0</v>
      </c>
      <c r="Q304">
        <f t="shared" si="34"/>
        <v>0</v>
      </c>
      <c r="R304">
        <f t="shared" si="35"/>
        <v>0</v>
      </c>
      <c r="S304">
        <f t="shared" si="36"/>
        <v>0</v>
      </c>
    </row>
    <row r="305" spans="1:19" hidden="1">
      <c r="A305" s="107"/>
      <c r="B305" s="78"/>
      <c r="C305" s="73"/>
      <c r="D305" s="74"/>
      <c r="E305" s="73"/>
      <c r="F305" s="73"/>
      <c r="G305" s="73"/>
      <c r="H305" s="76"/>
      <c r="I305" s="98"/>
      <c r="O305">
        <f t="shared" si="32"/>
        <v>0</v>
      </c>
      <c r="P305">
        <f t="shared" si="33"/>
        <v>0</v>
      </c>
      <c r="Q305">
        <f t="shared" si="34"/>
        <v>0</v>
      </c>
      <c r="R305">
        <f t="shared" si="35"/>
        <v>0</v>
      </c>
      <c r="S305">
        <f t="shared" si="36"/>
        <v>0</v>
      </c>
    </row>
    <row r="306" spans="1:19" hidden="1">
      <c r="A306" s="73"/>
      <c r="B306" s="74"/>
      <c r="C306" s="73"/>
      <c r="D306" s="74"/>
      <c r="E306" s="73"/>
      <c r="F306" s="73"/>
      <c r="G306" s="73"/>
      <c r="H306" s="76"/>
      <c r="I306" s="98"/>
      <c r="O306">
        <f>SUM(O270:O305)</f>
        <v>0</v>
      </c>
      <c r="P306">
        <f>SUM(P270:P305)</f>
        <v>0</v>
      </c>
      <c r="Q306">
        <f>SUM(Q270:Q305)</f>
        <v>0</v>
      </c>
      <c r="R306">
        <f>SUM(R270:R305)</f>
        <v>0</v>
      </c>
      <c r="S306">
        <f>SUM(S270:S305)</f>
        <v>0</v>
      </c>
    </row>
    <row r="307" spans="1:19" hidden="1">
      <c r="A307" s="73"/>
      <c r="B307" s="74"/>
      <c r="C307" s="73"/>
      <c r="D307" s="74"/>
      <c r="E307" s="73"/>
      <c r="F307" s="73"/>
      <c r="G307" s="73"/>
      <c r="H307" s="76"/>
      <c r="I307" s="98"/>
    </row>
    <row r="308" spans="1:19" hidden="1">
      <c r="A308" s="73"/>
      <c r="B308" s="108"/>
      <c r="C308" s="103"/>
      <c r="D308" s="104"/>
      <c r="E308" s="103"/>
      <c r="F308" s="73"/>
      <c r="G308" s="73"/>
      <c r="H308" s="73"/>
      <c r="I308" s="105"/>
    </row>
    <row r="309" spans="1:19" hidden="1">
      <c r="A309" s="73"/>
      <c r="B309" s="79"/>
      <c r="C309" s="73"/>
      <c r="D309" s="74"/>
      <c r="E309" s="73"/>
      <c r="F309" s="73"/>
      <c r="G309" s="73"/>
      <c r="H309" s="73"/>
      <c r="I309" s="98"/>
    </row>
    <row r="310" spans="1:19" hidden="1">
      <c r="A310" s="73"/>
      <c r="B310" s="79"/>
      <c r="C310" s="73"/>
      <c r="D310" s="74"/>
      <c r="E310" s="73"/>
      <c r="F310" s="73"/>
      <c r="G310" s="73"/>
      <c r="H310" s="73"/>
      <c r="I310" s="98"/>
    </row>
    <row r="311" spans="1:19" hidden="1">
      <c r="A311" s="73"/>
      <c r="B311" s="79"/>
      <c r="C311" s="73"/>
      <c r="D311" s="74"/>
      <c r="E311" s="73"/>
      <c r="F311" s="73"/>
      <c r="G311" s="73"/>
      <c r="H311" s="73"/>
      <c r="I311" s="98"/>
    </row>
    <row r="312" spans="1:19" hidden="1">
      <c r="A312" s="73"/>
      <c r="B312" s="79"/>
      <c r="C312" s="73"/>
      <c r="D312" s="74"/>
      <c r="E312" s="73"/>
      <c r="F312" s="73"/>
      <c r="G312" s="73"/>
      <c r="H312" s="73"/>
      <c r="I312" s="98"/>
    </row>
    <row r="316" spans="1:19" ht="15.75">
      <c r="A316" s="723"/>
      <c r="B316" s="723"/>
      <c r="C316" s="723"/>
      <c r="D316" s="723"/>
      <c r="E316" s="723"/>
      <c r="F316" s="723"/>
      <c r="G316" s="723"/>
      <c r="H316" s="723"/>
      <c r="I316" s="723"/>
    </row>
    <row r="317" spans="1:19" ht="15.75">
      <c r="A317" s="155"/>
      <c r="B317" s="155"/>
      <c r="C317" s="155"/>
      <c r="D317" s="155"/>
      <c r="E317" s="155"/>
      <c r="F317" s="155"/>
      <c r="G317" s="155"/>
      <c r="H317" s="155"/>
      <c r="I317" s="155"/>
    </row>
    <row r="318" spans="1:19">
      <c r="C318" s="3"/>
      <c r="D318" s="3"/>
      <c r="F318" s="3"/>
    </row>
    <row r="319" spans="1:19" ht="24" customHeight="1">
      <c r="A319" s="72"/>
      <c r="B319" s="72"/>
      <c r="C319" s="72"/>
      <c r="D319" s="72"/>
      <c r="E319" s="72"/>
      <c r="F319" s="112"/>
      <c r="G319" s="72"/>
      <c r="H319" s="72"/>
      <c r="I319" s="112"/>
    </row>
    <row r="320" spans="1:19" ht="0.75" hidden="1" customHeight="1">
      <c r="A320" s="73"/>
      <c r="B320" s="74"/>
      <c r="C320" s="73"/>
      <c r="D320" s="74"/>
      <c r="E320" s="73"/>
      <c r="F320" s="73"/>
      <c r="G320" s="73"/>
      <c r="H320" s="73"/>
      <c r="I320" s="98"/>
    </row>
    <row r="321" spans="1:19" hidden="1">
      <c r="A321" s="73"/>
      <c r="B321" s="75"/>
      <c r="C321" s="73"/>
      <c r="D321" s="74"/>
      <c r="E321" s="73"/>
      <c r="F321" s="73"/>
      <c r="G321" s="73"/>
      <c r="H321" s="76"/>
      <c r="I321" s="98"/>
    </row>
    <row r="322" spans="1:19" hidden="1">
      <c r="A322" s="73"/>
      <c r="B322" s="75"/>
      <c r="C322" s="73"/>
      <c r="D322" s="74"/>
      <c r="E322" s="73"/>
      <c r="F322" s="73"/>
      <c r="G322" s="73"/>
      <c r="H322" s="76"/>
      <c r="I322" s="98"/>
    </row>
    <row r="323" spans="1:19" ht="27.75" customHeight="1">
      <c r="A323" s="73"/>
      <c r="B323" s="77"/>
      <c r="C323" s="73"/>
      <c r="D323" s="74"/>
      <c r="E323" s="73"/>
      <c r="F323" s="73"/>
      <c r="G323" s="73"/>
      <c r="H323" s="76"/>
      <c r="I323" s="98"/>
      <c r="O323">
        <f t="shared" ref="O323:O360" si="37">IF(K323=2,I323,0)</f>
        <v>0</v>
      </c>
      <c r="P323">
        <f t="shared" ref="P323:P360" si="38">IF(K323=3,E323,0)</f>
        <v>0</v>
      </c>
      <c r="Q323">
        <f t="shared" ref="Q323:Q360" si="39">IF(K323=3,I323,0)</f>
        <v>0</v>
      </c>
      <c r="R323">
        <f t="shared" ref="R323:R360" si="40">IF(K323=4,E323,0)</f>
        <v>0</v>
      </c>
      <c r="S323">
        <f t="shared" ref="S323:S360" si="41">IF(K323=4,I323,0)</f>
        <v>0</v>
      </c>
    </row>
    <row r="324" spans="1:19" ht="1.5" hidden="1" customHeight="1">
      <c r="A324" s="73"/>
      <c r="B324" s="78"/>
      <c r="C324" s="73"/>
      <c r="D324" s="74"/>
      <c r="E324" s="73"/>
      <c r="F324" s="73"/>
      <c r="G324" s="73"/>
      <c r="H324" s="76"/>
      <c r="I324" s="98"/>
      <c r="O324">
        <f t="shared" si="37"/>
        <v>0</v>
      </c>
      <c r="P324">
        <f t="shared" si="38"/>
        <v>0</v>
      </c>
      <c r="Q324">
        <f t="shared" si="39"/>
        <v>0</v>
      </c>
      <c r="R324">
        <f t="shared" si="40"/>
        <v>0</v>
      </c>
      <c r="S324">
        <f t="shared" si="41"/>
        <v>0</v>
      </c>
    </row>
    <row r="325" spans="1:19" hidden="1">
      <c r="A325" s="107"/>
      <c r="B325" s="78"/>
      <c r="C325" s="73"/>
      <c r="D325" s="74"/>
      <c r="E325" s="73"/>
      <c r="F325" s="73"/>
      <c r="G325" s="73"/>
      <c r="H325" s="76"/>
      <c r="I325" s="98"/>
      <c r="O325">
        <f t="shared" si="37"/>
        <v>0</v>
      </c>
      <c r="P325">
        <f t="shared" si="38"/>
        <v>0</v>
      </c>
      <c r="Q325">
        <f t="shared" si="39"/>
        <v>0</v>
      </c>
      <c r="R325">
        <f t="shared" si="40"/>
        <v>0</v>
      </c>
      <c r="S325">
        <f t="shared" si="41"/>
        <v>0</v>
      </c>
    </row>
    <row r="326" spans="1:19" hidden="1">
      <c r="A326" s="107"/>
      <c r="B326" s="78"/>
      <c r="C326" s="73"/>
      <c r="D326" s="74"/>
      <c r="E326" s="73"/>
      <c r="F326" s="73"/>
      <c r="G326" s="73"/>
      <c r="H326" s="76"/>
      <c r="I326" s="98"/>
      <c r="O326">
        <f t="shared" si="37"/>
        <v>0</v>
      </c>
      <c r="P326">
        <f t="shared" si="38"/>
        <v>0</v>
      </c>
      <c r="Q326">
        <f t="shared" si="39"/>
        <v>0</v>
      </c>
      <c r="R326">
        <f t="shared" si="40"/>
        <v>0</v>
      </c>
      <c r="S326">
        <f t="shared" si="41"/>
        <v>0</v>
      </c>
    </row>
    <row r="327" spans="1:19" ht="29.25" customHeight="1">
      <c r="A327" s="107"/>
      <c r="B327" s="78"/>
      <c r="C327" s="73"/>
      <c r="D327" s="74"/>
      <c r="E327" s="73"/>
      <c r="F327" s="73"/>
      <c r="G327" s="73"/>
      <c r="H327" s="76"/>
      <c r="I327" s="98"/>
      <c r="O327">
        <f t="shared" si="37"/>
        <v>0</v>
      </c>
      <c r="P327">
        <f t="shared" si="38"/>
        <v>0</v>
      </c>
      <c r="Q327">
        <f t="shared" si="39"/>
        <v>0</v>
      </c>
      <c r="R327">
        <f t="shared" si="40"/>
        <v>0</v>
      </c>
      <c r="S327">
        <f t="shared" si="41"/>
        <v>0</v>
      </c>
    </row>
    <row r="328" spans="1:19" hidden="1">
      <c r="A328" s="107"/>
      <c r="B328" s="78"/>
      <c r="C328" s="73"/>
      <c r="D328" s="74"/>
      <c r="E328" s="73"/>
      <c r="F328" s="73"/>
      <c r="G328" s="73"/>
      <c r="H328" s="76"/>
      <c r="I328" s="98"/>
      <c r="O328">
        <f t="shared" si="37"/>
        <v>0</v>
      </c>
      <c r="P328">
        <f t="shared" si="38"/>
        <v>0</v>
      </c>
      <c r="Q328">
        <f t="shared" si="39"/>
        <v>0</v>
      </c>
      <c r="R328">
        <f t="shared" si="40"/>
        <v>0</v>
      </c>
      <c r="S328">
        <f t="shared" si="41"/>
        <v>0</v>
      </c>
    </row>
    <row r="329" spans="1:19" hidden="1">
      <c r="A329" s="107"/>
      <c r="B329" s="78"/>
      <c r="C329" s="73"/>
      <c r="D329" s="74"/>
      <c r="E329" s="73"/>
      <c r="F329" s="73"/>
      <c r="G329" s="73"/>
      <c r="H329" s="76"/>
      <c r="I329" s="98"/>
      <c r="O329">
        <f t="shared" si="37"/>
        <v>0</v>
      </c>
      <c r="P329">
        <f t="shared" si="38"/>
        <v>0</v>
      </c>
      <c r="Q329">
        <f t="shared" si="39"/>
        <v>0</v>
      </c>
      <c r="R329">
        <f t="shared" si="40"/>
        <v>0</v>
      </c>
      <c r="S329">
        <f t="shared" si="41"/>
        <v>0</v>
      </c>
    </row>
    <row r="330" spans="1:19">
      <c r="A330" s="107"/>
      <c r="B330" s="78"/>
      <c r="C330" s="73"/>
      <c r="D330" s="74"/>
      <c r="E330" s="73"/>
      <c r="F330" s="73"/>
      <c r="G330" s="73"/>
      <c r="H330" s="76"/>
      <c r="I330" s="98"/>
      <c r="O330">
        <f t="shared" si="37"/>
        <v>0</v>
      </c>
      <c r="P330">
        <f t="shared" si="38"/>
        <v>0</v>
      </c>
      <c r="Q330">
        <f t="shared" si="39"/>
        <v>0</v>
      </c>
      <c r="R330">
        <f t="shared" si="40"/>
        <v>0</v>
      </c>
      <c r="S330">
        <f t="shared" si="41"/>
        <v>0</v>
      </c>
    </row>
    <row r="331" spans="1:19" hidden="1">
      <c r="A331" s="107"/>
      <c r="B331" s="78"/>
      <c r="C331" s="73"/>
      <c r="D331" s="74"/>
      <c r="E331" s="73"/>
      <c r="F331" s="73"/>
      <c r="G331" s="73"/>
      <c r="H331" s="76"/>
      <c r="I331" s="98"/>
      <c r="O331">
        <f t="shared" si="37"/>
        <v>0</v>
      </c>
      <c r="P331">
        <f t="shared" si="38"/>
        <v>0</v>
      </c>
      <c r="Q331">
        <f t="shared" si="39"/>
        <v>0</v>
      </c>
      <c r="R331">
        <f t="shared" si="40"/>
        <v>0</v>
      </c>
      <c r="S331">
        <f t="shared" si="41"/>
        <v>0</v>
      </c>
    </row>
    <row r="332" spans="1:19" hidden="1">
      <c r="A332" s="107"/>
      <c r="B332" s="78"/>
      <c r="C332" s="73"/>
      <c r="D332" s="74"/>
      <c r="E332" s="73"/>
      <c r="F332" s="73"/>
      <c r="G332" s="73"/>
      <c r="H332" s="76"/>
      <c r="I332" s="98"/>
      <c r="O332">
        <f t="shared" si="37"/>
        <v>0</v>
      </c>
      <c r="P332">
        <f t="shared" si="38"/>
        <v>0</v>
      </c>
      <c r="Q332">
        <f t="shared" si="39"/>
        <v>0</v>
      </c>
      <c r="R332">
        <f t="shared" si="40"/>
        <v>0</v>
      </c>
      <c r="S332">
        <f t="shared" si="41"/>
        <v>0</v>
      </c>
    </row>
    <row r="333" spans="1:19" hidden="1">
      <c r="A333" s="107"/>
      <c r="B333" s="78"/>
      <c r="C333" s="73"/>
      <c r="D333" s="74"/>
      <c r="E333" s="73"/>
      <c r="F333" s="73"/>
      <c r="G333" s="73"/>
      <c r="H333" s="76"/>
      <c r="I333" s="98"/>
      <c r="O333">
        <f t="shared" si="37"/>
        <v>0</v>
      </c>
      <c r="P333">
        <f t="shared" si="38"/>
        <v>0</v>
      </c>
      <c r="Q333">
        <f t="shared" si="39"/>
        <v>0</v>
      </c>
      <c r="R333">
        <f t="shared" si="40"/>
        <v>0</v>
      </c>
      <c r="S333">
        <f t="shared" si="41"/>
        <v>0</v>
      </c>
    </row>
    <row r="334" spans="1:19" hidden="1">
      <c r="A334" s="107"/>
      <c r="B334" s="78"/>
      <c r="C334" s="73"/>
      <c r="D334" s="74"/>
      <c r="E334" s="73"/>
      <c r="F334" s="73"/>
      <c r="G334" s="73"/>
      <c r="H334" s="76"/>
      <c r="I334" s="98"/>
      <c r="O334">
        <f t="shared" si="37"/>
        <v>0</v>
      </c>
      <c r="P334">
        <f t="shared" si="38"/>
        <v>0</v>
      </c>
      <c r="Q334">
        <f t="shared" si="39"/>
        <v>0</v>
      </c>
      <c r="R334">
        <f t="shared" si="40"/>
        <v>0</v>
      </c>
      <c r="S334">
        <f t="shared" si="41"/>
        <v>0</v>
      </c>
    </row>
    <row r="335" spans="1:19" hidden="1">
      <c r="A335" s="107"/>
      <c r="B335" s="78"/>
      <c r="C335" s="73"/>
      <c r="D335" s="74"/>
      <c r="E335" s="73"/>
      <c r="F335" s="73"/>
      <c r="G335" s="73"/>
      <c r="H335" s="76"/>
      <c r="I335" s="98"/>
      <c r="O335">
        <f t="shared" si="37"/>
        <v>0</v>
      </c>
      <c r="P335">
        <f t="shared" si="38"/>
        <v>0</v>
      </c>
      <c r="Q335">
        <f t="shared" si="39"/>
        <v>0</v>
      </c>
      <c r="R335">
        <f t="shared" si="40"/>
        <v>0</v>
      </c>
      <c r="S335">
        <f t="shared" si="41"/>
        <v>0</v>
      </c>
    </row>
    <row r="336" spans="1:19" hidden="1">
      <c r="A336" s="107"/>
      <c r="B336" s="78"/>
      <c r="C336" s="73"/>
      <c r="D336" s="74"/>
      <c r="E336" s="73"/>
      <c r="F336" s="73"/>
      <c r="G336" s="73"/>
      <c r="H336" s="76"/>
      <c r="I336" s="98"/>
      <c r="O336">
        <f t="shared" si="37"/>
        <v>0</v>
      </c>
      <c r="P336">
        <f t="shared" si="38"/>
        <v>0</v>
      </c>
      <c r="Q336">
        <f t="shared" si="39"/>
        <v>0</v>
      </c>
      <c r="R336">
        <f t="shared" si="40"/>
        <v>0</v>
      </c>
      <c r="S336">
        <f t="shared" si="41"/>
        <v>0</v>
      </c>
    </row>
    <row r="337" spans="1:19" hidden="1">
      <c r="A337" s="107"/>
      <c r="B337" s="78"/>
      <c r="C337" s="73"/>
      <c r="D337" s="74"/>
      <c r="E337" s="73"/>
      <c r="F337" s="73"/>
      <c r="G337" s="73"/>
      <c r="H337" s="76"/>
      <c r="I337" s="98"/>
      <c r="O337">
        <f t="shared" si="37"/>
        <v>0</v>
      </c>
      <c r="P337">
        <f t="shared" si="38"/>
        <v>0</v>
      </c>
      <c r="Q337">
        <f t="shared" si="39"/>
        <v>0</v>
      </c>
      <c r="R337">
        <f t="shared" si="40"/>
        <v>0</v>
      </c>
      <c r="S337">
        <f t="shared" si="41"/>
        <v>0</v>
      </c>
    </row>
    <row r="338" spans="1:19" hidden="1">
      <c r="A338" s="107"/>
      <c r="B338" s="78"/>
      <c r="C338" s="73"/>
      <c r="D338" s="74"/>
      <c r="E338" s="73"/>
      <c r="F338" s="73"/>
      <c r="G338" s="73"/>
      <c r="H338" s="76"/>
      <c r="I338" s="98"/>
      <c r="O338">
        <f t="shared" si="37"/>
        <v>0</v>
      </c>
      <c r="P338">
        <f t="shared" si="38"/>
        <v>0</v>
      </c>
      <c r="Q338">
        <f t="shared" si="39"/>
        <v>0</v>
      </c>
      <c r="R338">
        <f t="shared" si="40"/>
        <v>0</v>
      </c>
      <c r="S338">
        <f t="shared" si="41"/>
        <v>0</v>
      </c>
    </row>
    <row r="339" spans="1:19" hidden="1">
      <c r="A339" s="107"/>
      <c r="B339" s="78"/>
      <c r="C339" s="73"/>
      <c r="D339" s="74"/>
      <c r="E339" s="73"/>
      <c r="F339" s="73"/>
      <c r="G339" s="73"/>
      <c r="H339" s="76"/>
      <c r="I339" s="98"/>
      <c r="O339">
        <f t="shared" si="37"/>
        <v>0</v>
      </c>
      <c r="P339">
        <f t="shared" si="38"/>
        <v>0</v>
      </c>
      <c r="Q339">
        <f t="shared" si="39"/>
        <v>0</v>
      </c>
      <c r="R339">
        <f t="shared" si="40"/>
        <v>0</v>
      </c>
      <c r="S339">
        <f t="shared" si="41"/>
        <v>0</v>
      </c>
    </row>
    <row r="340" spans="1:19" hidden="1">
      <c r="A340" s="107"/>
      <c r="B340" s="78"/>
      <c r="C340" s="73"/>
      <c r="D340" s="74"/>
      <c r="E340" s="73"/>
      <c r="F340" s="73"/>
      <c r="G340" s="73"/>
      <c r="H340" s="76"/>
      <c r="I340" s="98"/>
      <c r="O340">
        <f t="shared" si="37"/>
        <v>0</v>
      </c>
      <c r="P340">
        <f t="shared" si="38"/>
        <v>0</v>
      </c>
      <c r="Q340">
        <f t="shared" si="39"/>
        <v>0</v>
      </c>
      <c r="R340">
        <f t="shared" si="40"/>
        <v>0</v>
      </c>
      <c r="S340">
        <f t="shared" si="41"/>
        <v>0</v>
      </c>
    </row>
    <row r="341" spans="1:19" hidden="1">
      <c r="A341" s="107"/>
      <c r="B341" s="78"/>
      <c r="C341" s="73"/>
      <c r="D341" s="74"/>
      <c r="E341" s="73"/>
      <c r="F341" s="73"/>
      <c r="G341" s="73"/>
      <c r="H341" s="76"/>
      <c r="I341" s="98"/>
      <c r="O341">
        <f t="shared" si="37"/>
        <v>0</v>
      </c>
      <c r="P341">
        <f t="shared" si="38"/>
        <v>0</v>
      </c>
      <c r="Q341">
        <f t="shared" si="39"/>
        <v>0</v>
      </c>
      <c r="R341">
        <f t="shared" si="40"/>
        <v>0</v>
      </c>
      <c r="S341">
        <f t="shared" si="41"/>
        <v>0</v>
      </c>
    </row>
    <row r="342" spans="1:19" hidden="1">
      <c r="A342" s="107"/>
      <c r="B342" s="74"/>
      <c r="C342" s="73"/>
      <c r="D342" s="74"/>
      <c r="E342" s="73"/>
      <c r="F342" s="73"/>
      <c r="G342" s="73"/>
      <c r="H342" s="76"/>
      <c r="I342" s="98"/>
      <c r="O342">
        <f t="shared" si="37"/>
        <v>0</v>
      </c>
      <c r="P342">
        <f t="shared" si="38"/>
        <v>0</v>
      </c>
      <c r="Q342">
        <f t="shared" si="39"/>
        <v>0</v>
      </c>
      <c r="R342">
        <f t="shared" si="40"/>
        <v>0</v>
      </c>
      <c r="S342">
        <f t="shared" si="41"/>
        <v>0</v>
      </c>
    </row>
    <row r="343" spans="1:19" hidden="1">
      <c r="A343" s="107"/>
      <c r="B343" s="78"/>
      <c r="C343" s="73"/>
      <c r="D343" s="74"/>
      <c r="E343" s="73"/>
      <c r="F343" s="73"/>
      <c r="G343" s="73"/>
      <c r="H343" s="76"/>
      <c r="I343" s="98"/>
      <c r="O343">
        <f t="shared" si="37"/>
        <v>0</v>
      </c>
      <c r="P343">
        <f t="shared" si="38"/>
        <v>0</v>
      </c>
      <c r="Q343">
        <f t="shared" si="39"/>
        <v>0</v>
      </c>
      <c r="R343">
        <f t="shared" si="40"/>
        <v>0</v>
      </c>
      <c r="S343">
        <f t="shared" si="41"/>
        <v>0</v>
      </c>
    </row>
    <row r="344" spans="1:19" hidden="1">
      <c r="A344" s="107"/>
      <c r="B344" s="78"/>
      <c r="C344" s="73"/>
      <c r="D344" s="74"/>
      <c r="E344" s="73"/>
      <c r="F344" s="73"/>
      <c r="G344" s="73"/>
      <c r="H344" s="76"/>
      <c r="I344" s="98"/>
      <c r="O344">
        <f t="shared" si="37"/>
        <v>0</v>
      </c>
      <c r="P344">
        <f t="shared" si="38"/>
        <v>0</v>
      </c>
      <c r="Q344">
        <f t="shared" si="39"/>
        <v>0</v>
      </c>
      <c r="R344">
        <f t="shared" si="40"/>
        <v>0</v>
      </c>
      <c r="S344">
        <f t="shared" si="41"/>
        <v>0</v>
      </c>
    </row>
    <row r="345" spans="1:19" hidden="1">
      <c r="A345" s="107"/>
      <c r="B345" s="78"/>
      <c r="C345" s="73"/>
      <c r="D345" s="74"/>
      <c r="E345" s="73"/>
      <c r="F345" s="73"/>
      <c r="G345" s="73"/>
      <c r="H345" s="76"/>
      <c r="I345" s="98"/>
      <c r="O345">
        <f t="shared" si="37"/>
        <v>0</v>
      </c>
      <c r="P345">
        <f t="shared" si="38"/>
        <v>0</v>
      </c>
      <c r="Q345">
        <f t="shared" si="39"/>
        <v>0</v>
      </c>
      <c r="R345">
        <f t="shared" si="40"/>
        <v>0</v>
      </c>
      <c r="S345">
        <f t="shared" si="41"/>
        <v>0</v>
      </c>
    </row>
    <row r="346" spans="1:19" hidden="1">
      <c r="A346" s="107"/>
      <c r="B346" s="78"/>
      <c r="C346" s="73"/>
      <c r="D346" s="74"/>
      <c r="E346" s="73"/>
      <c r="F346" s="73"/>
      <c r="G346" s="73"/>
      <c r="H346" s="76"/>
      <c r="I346" s="98"/>
      <c r="O346">
        <f t="shared" si="37"/>
        <v>0</v>
      </c>
      <c r="P346">
        <f t="shared" si="38"/>
        <v>0</v>
      </c>
      <c r="Q346">
        <f t="shared" si="39"/>
        <v>0</v>
      </c>
      <c r="R346">
        <f t="shared" si="40"/>
        <v>0</v>
      </c>
      <c r="S346">
        <f t="shared" si="41"/>
        <v>0</v>
      </c>
    </row>
    <row r="347" spans="1:19" hidden="1">
      <c r="A347" s="107"/>
      <c r="B347" s="73"/>
      <c r="C347" s="73"/>
      <c r="D347" s="74"/>
      <c r="E347" s="73"/>
      <c r="F347" s="73"/>
      <c r="G347" s="73"/>
      <c r="H347" s="76"/>
      <c r="I347" s="98"/>
      <c r="O347">
        <f t="shared" si="37"/>
        <v>0</v>
      </c>
      <c r="P347">
        <f t="shared" si="38"/>
        <v>0</v>
      </c>
      <c r="Q347">
        <f t="shared" si="39"/>
        <v>0</v>
      </c>
      <c r="R347">
        <f t="shared" si="40"/>
        <v>0</v>
      </c>
      <c r="S347">
        <f t="shared" si="41"/>
        <v>0</v>
      </c>
    </row>
    <row r="348" spans="1:19" hidden="1">
      <c r="A348" s="107"/>
      <c r="B348" s="73"/>
      <c r="C348" s="73"/>
      <c r="D348" s="74"/>
      <c r="E348" s="73"/>
      <c r="F348" s="73"/>
      <c r="G348" s="73"/>
      <c r="H348" s="76"/>
      <c r="I348" s="98"/>
      <c r="O348">
        <f t="shared" si="37"/>
        <v>0</v>
      </c>
      <c r="P348">
        <f t="shared" si="38"/>
        <v>0</v>
      </c>
      <c r="Q348">
        <f t="shared" si="39"/>
        <v>0</v>
      </c>
      <c r="R348">
        <f t="shared" si="40"/>
        <v>0</v>
      </c>
      <c r="S348">
        <f t="shared" si="41"/>
        <v>0</v>
      </c>
    </row>
    <row r="349" spans="1:19" hidden="1">
      <c r="A349" s="107"/>
      <c r="B349" s="74"/>
      <c r="C349" s="73"/>
      <c r="D349" s="74"/>
      <c r="E349" s="73"/>
      <c r="F349" s="73"/>
      <c r="G349" s="73"/>
      <c r="H349" s="76"/>
      <c r="I349" s="98"/>
      <c r="O349">
        <f t="shared" si="37"/>
        <v>0</v>
      </c>
      <c r="P349">
        <f t="shared" si="38"/>
        <v>0</v>
      </c>
      <c r="Q349">
        <f t="shared" si="39"/>
        <v>0</v>
      </c>
      <c r="R349">
        <f t="shared" si="40"/>
        <v>0</v>
      </c>
      <c r="S349">
        <f t="shared" si="41"/>
        <v>0</v>
      </c>
    </row>
    <row r="350" spans="1:19" hidden="1">
      <c r="A350" s="107"/>
      <c r="B350" s="78"/>
      <c r="C350" s="73"/>
      <c r="D350" s="74"/>
      <c r="E350" s="73"/>
      <c r="F350" s="73"/>
      <c r="G350" s="73"/>
      <c r="H350" s="76"/>
      <c r="I350" s="98"/>
      <c r="O350">
        <f t="shared" si="37"/>
        <v>0</v>
      </c>
      <c r="P350">
        <f t="shared" si="38"/>
        <v>0</v>
      </c>
      <c r="Q350">
        <f t="shared" si="39"/>
        <v>0</v>
      </c>
      <c r="R350">
        <f t="shared" si="40"/>
        <v>0</v>
      </c>
      <c r="S350">
        <f t="shared" si="41"/>
        <v>0</v>
      </c>
    </row>
    <row r="351" spans="1:19" ht="18.75" hidden="1" customHeight="1">
      <c r="A351" s="107"/>
      <c r="B351" s="78"/>
      <c r="C351" s="73"/>
      <c r="D351" s="74"/>
      <c r="E351" s="73"/>
      <c r="F351" s="73"/>
      <c r="G351" s="73"/>
      <c r="H351" s="76"/>
      <c r="I351" s="98"/>
      <c r="O351">
        <f t="shared" si="37"/>
        <v>0</v>
      </c>
      <c r="P351">
        <f t="shared" si="38"/>
        <v>0</v>
      </c>
      <c r="Q351">
        <f t="shared" si="39"/>
        <v>0</v>
      </c>
      <c r="R351">
        <f t="shared" si="40"/>
        <v>0</v>
      </c>
      <c r="S351">
        <f t="shared" si="41"/>
        <v>0</v>
      </c>
    </row>
    <row r="352" spans="1:19" hidden="1">
      <c r="A352" s="107"/>
      <c r="B352" s="78"/>
      <c r="C352" s="73"/>
      <c r="D352" s="74"/>
      <c r="E352" s="73"/>
      <c r="F352" s="73"/>
      <c r="G352" s="73"/>
      <c r="H352" s="76"/>
      <c r="I352" s="98"/>
      <c r="O352">
        <f t="shared" si="37"/>
        <v>0</v>
      </c>
      <c r="P352">
        <f t="shared" si="38"/>
        <v>0</v>
      </c>
      <c r="Q352">
        <f t="shared" si="39"/>
        <v>0</v>
      </c>
      <c r="R352">
        <f t="shared" si="40"/>
        <v>0</v>
      </c>
      <c r="S352">
        <f t="shared" si="41"/>
        <v>0</v>
      </c>
    </row>
    <row r="353" spans="1:19" hidden="1">
      <c r="A353" s="107"/>
      <c r="B353" s="78"/>
      <c r="C353" s="73"/>
      <c r="D353" s="74"/>
      <c r="E353" s="73"/>
      <c r="F353" s="73"/>
      <c r="G353" s="73"/>
      <c r="H353" s="76"/>
      <c r="I353" s="98"/>
      <c r="O353">
        <f t="shared" si="37"/>
        <v>0</v>
      </c>
      <c r="P353">
        <f t="shared" si="38"/>
        <v>0</v>
      </c>
      <c r="Q353">
        <f t="shared" si="39"/>
        <v>0</v>
      </c>
      <c r="R353">
        <f t="shared" si="40"/>
        <v>0</v>
      </c>
      <c r="S353">
        <f t="shared" si="41"/>
        <v>0</v>
      </c>
    </row>
    <row r="354" spans="1:19" ht="19.5" hidden="1" customHeight="1">
      <c r="A354" s="107"/>
      <c r="B354" s="78"/>
      <c r="C354" s="73"/>
      <c r="D354" s="74"/>
      <c r="E354" s="73"/>
      <c r="F354" s="73"/>
      <c r="G354" s="73"/>
      <c r="H354" s="76"/>
      <c r="I354" s="98"/>
      <c r="O354">
        <f t="shared" si="37"/>
        <v>0</v>
      </c>
      <c r="P354">
        <f t="shared" si="38"/>
        <v>0</v>
      </c>
      <c r="Q354">
        <f t="shared" si="39"/>
        <v>0</v>
      </c>
      <c r="R354">
        <f t="shared" si="40"/>
        <v>0</v>
      </c>
      <c r="S354">
        <f t="shared" si="41"/>
        <v>0</v>
      </c>
    </row>
    <row r="355" spans="1:19" hidden="1">
      <c r="A355" s="107"/>
      <c r="B355" s="78"/>
      <c r="C355" s="73"/>
      <c r="D355" s="74"/>
      <c r="E355" s="73"/>
      <c r="F355" s="73"/>
      <c r="G355" s="73"/>
      <c r="H355" s="76"/>
      <c r="I355" s="98"/>
      <c r="O355">
        <f t="shared" si="37"/>
        <v>0</v>
      </c>
      <c r="P355">
        <f t="shared" si="38"/>
        <v>0</v>
      </c>
      <c r="Q355">
        <f t="shared" si="39"/>
        <v>0</v>
      </c>
      <c r="R355">
        <f t="shared" si="40"/>
        <v>0</v>
      </c>
      <c r="S355">
        <f t="shared" si="41"/>
        <v>0</v>
      </c>
    </row>
    <row r="356" spans="1:19" hidden="1">
      <c r="A356" s="107"/>
      <c r="B356" s="78"/>
      <c r="C356" s="73"/>
      <c r="D356" s="74"/>
      <c r="E356" s="73"/>
      <c r="F356" s="73"/>
      <c r="G356" s="73"/>
      <c r="H356" s="76"/>
      <c r="I356" s="98"/>
      <c r="O356">
        <f t="shared" si="37"/>
        <v>0</v>
      </c>
      <c r="P356">
        <f t="shared" si="38"/>
        <v>0</v>
      </c>
      <c r="Q356">
        <f t="shared" si="39"/>
        <v>0</v>
      </c>
      <c r="R356">
        <f t="shared" si="40"/>
        <v>0</v>
      </c>
      <c r="S356">
        <f t="shared" si="41"/>
        <v>0</v>
      </c>
    </row>
    <row r="357" spans="1:19" hidden="1">
      <c r="A357" s="107"/>
      <c r="B357" s="78"/>
      <c r="C357" s="73"/>
      <c r="D357" s="74"/>
      <c r="E357" s="73"/>
      <c r="F357" s="73"/>
      <c r="G357" s="73"/>
      <c r="H357" s="76"/>
      <c r="I357" s="98"/>
      <c r="O357">
        <f t="shared" si="37"/>
        <v>0</v>
      </c>
      <c r="P357">
        <f t="shared" si="38"/>
        <v>0</v>
      </c>
      <c r="Q357">
        <f t="shared" si="39"/>
        <v>0</v>
      </c>
      <c r="R357">
        <f t="shared" si="40"/>
        <v>0</v>
      </c>
      <c r="S357">
        <f t="shared" si="41"/>
        <v>0</v>
      </c>
    </row>
    <row r="358" spans="1:19" hidden="1">
      <c r="A358" s="107"/>
      <c r="B358" s="78"/>
      <c r="C358" s="73"/>
      <c r="D358" s="74"/>
      <c r="E358" s="73"/>
      <c r="F358" s="73"/>
      <c r="G358" s="73"/>
      <c r="H358" s="76"/>
      <c r="I358" s="98"/>
      <c r="O358">
        <f t="shared" si="37"/>
        <v>0</v>
      </c>
      <c r="P358">
        <f t="shared" si="38"/>
        <v>0</v>
      </c>
      <c r="Q358">
        <f t="shared" si="39"/>
        <v>0</v>
      </c>
      <c r="R358">
        <f t="shared" si="40"/>
        <v>0</v>
      </c>
      <c r="S358">
        <f t="shared" si="41"/>
        <v>0</v>
      </c>
    </row>
    <row r="359" spans="1:19" hidden="1">
      <c r="A359" s="107"/>
      <c r="B359" s="78"/>
      <c r="C359" s="73"/>
      <c r="D359" s="74"/>
      <c r="E359" s="73"/>
      <c r="F359" s="73"/>
      <c r="G359" s="73"/>
      <c r="H359" s="76"/>
      <c r="I359" s="98"/>
      <c r="O359">
        <f t="shared" si="37"/>
        <v>0</v>
      </c>
      <c r="P359">
        <f t="shared" si="38"/>
        <v>0</v>
      </c>
      <c r="Q359">
        <f t="shared" si="39"/>
        <v>0</v>
      </c>
      <c r="R359">
        <f t="shared" si="40"/>
        <v>0</v>
      </c>
      <c r="S359">
        <f t="shared" si="41"/>
        <v>0</v>
      </c>
    </row>
    <row r="360" spans="1:19" hidden="1">
      <c r="A360" s="107"/>
      <c r="B360" s="78"/>
      <c r="C360" s="73"/>
      <c r="D360" s="74"/>
      <c r="E360" s="73"/>
      <c r="F360" s="73"/>
      <c r="G360" s="73"/>
      <c r="H360" s="76"/>
      <c r="I360" s="98"/>
      <c r="O360">
        <f t="shared" si="37"/>
        <v>0</v>
      </c>
      <c r="P360">
        <f t="shared" si="38"/>
        <v>0</v>
      </c>
      <c r="Q360">
        <f t="shared" si="39"/>
        <v>0</v>
      </c>
      <c r="R360">
        <f t="shared" si="40"/>
        <v>0</v>
      </c>
      <c r="S360">
        <f t="shared" si="41"/>
        <v>0</v>
      </c>
    </row>
    <row r="361" spans="1:19" hidden="1">
      <c r="A361" s="73"/>
      <c r="B361" s="74"/>
      <c r="C361" s="73"/>
      <c r="D361" s="74"/>
      <c r="E361" s="73"/>
      <c r="F361" s="73"/>
      <c r="G361" s="73"/>
      <c r="H361" s="76"/>
      <c r="I361" s="98"/>
      <c r="O361">
        <f>SUM(O323:O360)</f>
        <v>0</v>
      </c>
      <c r="P361">
        <f>SUM(P323:P360)</f>
        <v>0</v>
      </c>
      <c r="Q361">
        <f>SUM(Q323:Q360)</f>
        <v>0</v>
      </c>
      <c r="R361">
        <f>SUM(R323:R360)</f>
        <v>0</v>
      </c>
      <c r="S361">
        <f>SUM(S323:S360)</f>
        <v>0</v>
      </c>
    </row>
    <row r="362" spans="1:19" hidden="1">
      <c r="A362" s="73"/>
      <c r="B362" s="74"/>
      <c r="C362" s="73"/>
      <c r="D362" s="74"/>
      <c r="E362" s="73"/>
      <c r="F362" s="73"/>
      <c r="G362" s="73"/>
      <c r="H362" s="76"/>
      <c r="I362" s="98"/>
    </row>
    <row r="363" spans="1:19" hidden="1">
      <c r="A363" s="73"/>
      <c r="B363" s="108"/>
      <c r="C363" s="103"/>
      <c r="D363" s="104"/>
      <c r="E363" s="103"/>
      <c r="F363" s="73"/>
      <c r="G363" s="73"/>
      <c r="H363" s="73"/>
      <c r="I363" s="105"/>
    </row>
    <row r="364" spans="1:19" hidden="1">
      <c r="A364" s="73"/>
      <c r="B364" s="79"/>
      <c r="C364" s="73"/>
      <c r="D364" s="74"/>
      <c r="E364" s="73"/>
      <c r="F364" s="73"/>
      <c r="G364" s="73"/>
      <c r="H364" s="73"/>
      <c r="I364" s="98"/>
    </row>
    <row r="365" spans="1:19" hidden="1">
      <c r="A365" s="73"/>
      <c r="B365" s="79"/>
      <c r="C365" s="73"/>
      <c r="D365" s="74"/>
      <c r="E365" s="73"/>
      <c r="F365" s="73"/>
      <c r="G365" s="73"/>
      <c r="H365" s="73"/>
      <c r="I365" s="98"/>
    </row>
    <row r="366" spans="1:19" hidden="1">
      <c r="A366" s="73"/>
      <c r="B366" s="79"/>
      <c r="C366" s="73"/>
      <c r="D366" s="74"/>
      <c r="E366" s="73"/>
      <c r="F366" s="73"/>
      <c r="G366" s="73"/>
      <c r="H366" s="73"/>
      <c r="I366" s="98"/>
    </row>
    <row r="367" spans="1:19" hidden="1">
      <c r="A367" s="73"/>
      <c r="B367" s="79"/>
      <c r="C367" s="73"/>
      <c r="D367" s="74"/>
      <c r="E367" s="73"/>
      <c r="F367" s="73"/>
      <c r="G367" s="73"/>
      <c r="H367" s="73"/>
      <c r="I367" s="98"/>
    </row>
    <row r="368" spans="1:19" hidden="1"/>
    <row r="369" spans="1:19" ht="14.25" customHeight="1"/>
    <row r="370" spans="1:19" hidden="1"/>
    <row r="371" spans="1:19" hidden="1"/>
    <row r="372" spans="1:19" hidden="1"/>
    <row r="373" spans="1:19" hidden="1"/>
    <row r="374" spans="1:19" ht="15.75">
      <c r="A374" s="723"/>
      <c r="B374" s="723"/>
      <c r="C374" s="723"/>
      <c r="D374" s="723"/>
      <c r="E374" s="723"/>
      <c r="F374" s="723"/>
      <c r="G374" s="723"/>
      <c r="H374" s="723"/>
      <c r="I374" s="723"/>
    </row>
    <row r="375" spans="1:19" ht="15.75">
      <c r="A375" s="155"/>
      <c r="B375" s="155"/>
      <c r="C375" s="155"/>
      <c r="D375" s="155"/>
      <c r="E375" s="155"/>
      <c r="F375" s="155"/>
      <c r="G375" s="155"/>
      <c r="H375" s="155"/>
      <c r="I375" s="155"/>
    </row>
    <row r="376" spans="1:19">
      <c r="C376" s="3"/>
      <c r="D376" s="3"/>
      <c r="F376" s="3"/>
    </row>
    <row r="377" spans="1:19" ht="44.25" customHeight="1">
      <c r="A377" s="72"/>
      <c r="B377" s="72"/>
      <c r="C377" s="72"/>
      <c r="D377" s="72"/>
      <c r="E377" s="72"/>
      <c r="F377" s="112"/>
      <c r="G377" s="72"/>
      <c r="H377" s="72"/>
      <c r="I377" s="112"/>
    </row>
    <row r="378" spans="1:19" hidden="1">
      <c r="A378" s="73"/>
      <c r="B378" s="74"/>
      <c r="C378" s="73"/>
      <c r="D378" s="74"/>
      <c r="E378" s="73"/>
      <c r="F378" s="73"/>
      <c r="G378" s="73"/>
      <c r="H378" s="73"/>
      <c r="I378" s="98"/>
    </row>
    <row r="379" spans="1:19" hidden="1">
      <c r="A379" s="73"/>
      <c r="B379" s="75"/>
      <c r="C379" s="73"/>
      <c r="D379" s="74"/>
      <c r="E379" s="73"/>
      <c r="F379" s="73"/>
      <c r="G379" s="73"/>
      <c r="H379" s="76"/>
      <c r="I379" s="98"/>
    </row>
    <row r="380" spans="1:19" hidden="1">
      <c r="A380" s="73"/>
      <c r="B380" s="75"/>
      <c r="C380" s="73"/>
      <c r="D380" s="74"/>
      <c r="E380" s="73"/>
      <c r="F380" s="73"/>
      <c r="G380" s="73"/>
      <c r="H380" s="76"/>
      <c r="I380" s="98"/>
    </row>
    <row r="381" spans="1:19" ht="28.5" customHeight="1">
      <c r="A381" s="73"/>
      <c r="B381" s="77"/>
      <c r="C381" s="73"/>
      <c r="D381" s="74"/>
      <c r="E381" s="73"/>
      <c r="F381" s="73"/>
      <c r="G381" s="73"/>
      <c r="H381" s="76"/>
      <c r="I381" s="98"/>
      <c r="O381">
        <f t="shared" ref="O381:O413" si="42">IF(K381=2,I381,0)</f>
        <v>0</v>
      </c>
      <c r="P381">
        <f t="shared" ref="P381:P413" si="43">IF(K381=3,E381,0)</f>
        <v>0</v>
      </c>
      <c r="Q381">
        <f t="shared" ref="Q381:Q413" si="44">IF(K381=3,I381,0)</f>
        <v>0</v>
      </c>
      <c r="R381">
        <f t="shared" ref="R381:R413" si="45">IF(K381=4,E381,0)</f>
        <v>0</v>
      </c>
      <c r="S381">
        <f t="shared" ref="S381:S413" si="46">IF(K381=4,I381,0)</f>
        <v>0</v>
      </c>
    </row>
    <row r="382" spans="1:19">
      <c r="A382" s="73"/>
      <c r="B382" s="78"/>
      <c r="C382" s="73"/>
      <c r="D382" s="74"/>
      <c r="E382" s="73"/>
      <c r="F382" s="73"/>
      <c r="G382" s="73"/>
      <c r="H382" s="76"/>
      <c r="I382" s="98"/>
      <c r="O382">
        <f t="shared" si="42"/>
        <v>0</v>
      </c>
      <c r="P382">
        <f t="shared" si="43"/>
        <v>0</v>
      </c>
      <c r="Q382">
        <f t="shared" si="44"/>
        <v>0</v>
      </c>
      <c r="R382">
        <f t="shared" si="45"/>
        <v>0</v>
      </c>
      <c r="S382">
        <f t="shared" si="46"/>
        <v>0</v>
      </c>
    </row>
    <row r="383" spans="1:19" hidden="1">
      <c r="A383" s="107"/>
      <c r="B383" s="78"/>
      <c r="C383" s="73"/>
      <c r="D383" s="74"/>
      <c r="E383" s="73"/>
      <c r="F383" s="73"/>
      <c r="G383" s="73"/>
      <c r="H383" s="76"/>
      <c r="I383" s="98"/>
      <c r="O383">
        <f t="shared" si="42"/>
        <v>0</v>
      </c>
      <c r="P383">
        <f t="shared" si="43"/>
        <v>0</v>
      </c>
      <c r="Q383">
        <f t="shared" si="44"/>
        <v>0</v>
      </c>
      <c r="R383">
        <f t="shared" si="45"/>
        <v>0</v>
      </c>
      <c r="S383">
        <f t="shared" si="46"/>
        <v>0</v>
      </c>
    </row>
    <row r="384" spans="1:19" hidden="1">
      <c r="A384" s="107"/>
      <c r="B384" s="78"/>
      <c r="C384" s="73"/>
      <c r="D384" s="74"/>
      <c r="E384" s="73"/>
      <c r="F384" s="73"/>
      <c r="G384" s="73"/>
      <c r="H384" s="76"/>
      <c r="I384" s="98"/>
      <c r="O384">
        <f t="shared" si="42"/>
        <v>0</v>
      </c>
      <c r="P384">
        <f t="shared" si="43"/>
        <v>0</v>
      </c>
      <c r="Q384">
        <f t="shared" si="44"/>
        <v>0</v>
      </c>
      <c r="R384">
        <f t="shared" si="45"/>
        <v>0</v>
      </c>
      <c r="S384">
        <f t="shared" si="46"/>
        <v>0</v>
      </c>
    </row>
    <row r="385" spans="1:19" hidden="1">
      <c r="A385" s="107"/>
      <c r="B385" s="78"/>
      <c r="C385" s="73"/>
      <c r="D385" s="74"/>
      <c r="E385" s="73"/>
      <c r="F385" s="73"/>
      <c r="G385" s="73"/>
      <c r="H385" s="76"/>
      <c r="I385" s="98"/>
      <c r="O385">
        <f t="shared" si="42"/>
        <v>0</v>
      </c>
      <c r="P385">
        <f t="shared" si="43"/>
        <v>0</v>
      </c>
      <c r="Q385">
        <f t="shared" si="44"/>
        <v>0</v>
      </c>
      <c r="R385">
        <f t="shared" si="45"/>
        <v>0</v>
      </c>
      <c r="S385">
        <f t="shared" si="46"/>
        <v>0</v>
      </c>
    </row>
    <row r="386" spans="1:19" hidden="1">
      <c r="A386" s="107"/>
      <c r="B386" s="78"/>
      <c r="C386" s="73"/>
      <c r="D386" s="74"/>
      <c r="E386" s="73"/>
      <c r="F386" s="73"/>
      <c r="G386" s="73"/>
      <c r="H386" s="76"/>
      <c r="I386" s="98"/>
      <c r="O386">
        <f t="shared" si="42"/>
        <v>0</v>
      </c>
      <c r="P386">
        <f t="shared" si="43"/>
        <v>0</v>
      </c>
      <c r="Q386">
        <f t="shared" si="44"/>
        <v>0</v>
      </c>
      <c r="R386">
        <f t="shared" si="45"/>
        <v>0</v>
      </c>
      <c r="S386">
        <f t="shared" si="46"/>
        <v>0</v>
      </c>
    </row>
    <row r="387" spans="1:19" hidden="1">
      <c r="A387" s="107"/>
      <c r="B387" s="78"/>
      <c r="C387" s="73"/>
      <c r="D387" s="74"/>
      <c r="E387" s="73"/>
      <c r="F387" s="73"/>
      <c r="G387" s="73"/>
      <c r="H387" s="76"/>
      <c r="I387" s="98"/>
      <c r="O387">
        <f t="shared" si="42"/>
        <v>0</v>
      </c>
      <c r="P387">
        <f t="shared" si="43"/>
        <v>0</v>
      </c>
      <c r="Q387">
        <f t="shared" si="44"/>
        <v>0</v>
      </c>
      <c r="R387">
        <f t="shared" si="45"/>
        <v>0</v>
      </c>
      <c r="S387">
        <f t="shared" si="46"/>
        <v>0</v>
      </c>
    </row>
    <row r="388" spans="1:19" hidden="1">
      <c r="A388" s="107"/>
      <c r="B388" s="78"/>
      <c r="C388" s="73"/>
      <c r="D388" s="74"/>
      <c r="E388" s="73"/>
      <c r="F388" s="73"/>
      <c r="G388" s="73"/>
      <c r="H388" s="76"/>
      <c r="I388" s="98"/>
      <c r="O388">
        <f t="shared" si="42"/>
        <v>0</v>
      </c>
      <c r="P388">
        <f t="shared" si="43"/>
        <v>0</v>
      </c>
      <c r="Q388">
        <f t="shared" si="44"/>
        <v>0</v>
      </c>
      <c r="R388">
        <f t="shared" si="45"/>
        <v>0</v>
      </c>
      <c r="S388">
        <f t="shared" si="46"/>
        <v>0</v>
      </c>
    </row>
    <row r="389" spans="1:19" hidden="1">
      <c r="A389" s="107"/>
      <c r="B389" s="78"/>
      <c r="C389" s="73"/>
      <c r="D389" s="74"/>
      <c r="E389" s="73"/>
      <c r="F389" s="73"/>
      <c r="G389" s="73"/>
      <c r="H389" s="76"/>
      <c r="I389" s="98"/>
      <c r="O389">
        <f t="shared" si="42"/>
        <v>0</v>
      </c>
      <c r="P389">
        <f t="shared" si="43"/>
        <v>0</v>
      </c>
      <c r="Q389">
        <f t="shared" si="44"/>
        <v>0</v>
      </c>
      <c r="R389">
        <f t="shared" si="45"/>
        <v>0</v>
      </c>
      <c r="S389">
        <f t="shared" si="46"/>
        <v>0</v>
      </c>
    </row>
    <row r="390" spans="1:19" hidden="1">
      <c r="A390" s="107"/>
      <c r="B390" s="78"/>
      <c r="C390" s="73"/>
      <c r="D390" s="74"/>
      <c r="E390" s="73"/>
      <c r="F390" s="73"/>
      <c r="G390" s="73"/>
      <c r="H390" s="76"/>
      <c r="I390" s="98"/>
      <c r="O390">
        <f t="shared" si="42"/>
        <v>0</v>
      </c>
      <c r="P390">
        <f t="shared" si="43"/>
        <v>0</v>
      </c>
      <c r="Q390">
        <f t="shared" si="44"/>
        <v>0</v>
      </c>
      <c r="R390">
        <f t="shared" si="45"/>
        <v>0</v>
      </c>
      <c r="S390">
        <f t="shared" si="46"/>
        <v>0</v>
      </c>
    </row>
    <row r="391" spans="1:19" hidden="1">
      <c r="A391" s="107"/>
      <c r="B391" s="78"/>
      <c r="C391" s="73"/>
      <c r="D391" s="74"/>
      <c r="E391" s="73"/>
      <c r="F391" s="73"/>
      <c r="G391" s="73"/>
      <c r="H391" s="76"/>
      <c r="I391" s="98"/>
      <c r="O391">
        <f t="shared" si="42"/>
        <v>0</v>
      </c>
      <c r="P391">
        <f t="shared" si="43"/>
        <v>0</v>
      </c>
      <c r="Q391">
        <f t="shared" si="44"/>
        <v>0</v>
      </c>
      <c r="R391">
        <f t="shared" si="45"/>
        <v>0</v>
      </c>
      <c r="S391">
        <f t="shared" si="46"/>
        <v>0</v>
      </c>
    </row>
    <row r="392" spans="1:19" hidden="1">
      <c r="A392" s="107"/>
      <c r="B392" s="78"/>
      <c r="C392" s="73"/>
      <c r="D392" s="74"/>
      <c r="E392" s="73"/>
      <c r="F392" s="73"/>
      <c r="G392" s="73"/>
      <c r="H392" s="76"/>
      <c r="I392" s="98"/>
      <c r="O392">
        <f t="shared" si="42"/>
        <v>0</v>
      </c>
      <c r="P392">
        <f t="shared" si="43"/>
        <v>0</v>
      </c>
      <c r="Q392">
        <f t="shared" si="44"/>
        <v>0</v>
      </c>
      <c r="R392">
        <f t="shared" si="45"/>
        <v>0</v>
      </c>
      <c r="S392">
        <f t="shared" si="46"/>
        <v>0</v>
      </c>
    </row>
    <row r="393" spans="1:19" hidden="1">
      <c r="A393" s="107"/>
      <c r="B393" s="78"/>
      <c r="C393" s="73"/>
      <c r="D393" s="74"/>
      <c r="E393" s="73"/>
      <c r="F393" s="73"/>
      <c r="G393" s="73"/>
      <c r="H393" s="76"/>
      <c r="I393" s="98"/>
      <c r="O393">
        <f t="shared" si="42"/>
        <v>0</v>
      </c>
      <c r="P393">
        <f t="shared" si="43"/>
        <v>0</v>
      </c>
      <c r="Q393">
        <f t="shared" si="44"/>
        <v>0</v>
      </c>
      <c r="R393">
        <f t="shared" si="45"/>
        <v>0</v>
      </c>
      <c r="S393">
        <f t="shared" si="46"/>
        <v>0</v>
      </c>
    </row>
    <row r="394" spans="1:19" hidden="1">
      <c r="A394" s="107"/>
      <c r="B394" s="78"/>
      <c r="C394" s="73"/>
      <c r="D394" s="74"/>
      <c r="E394" s="73"/>
      <c r="F394" s="73"/>
      <c r="G394" s="73"/>
      <c r="H394" s="76"/>
      <c r="I394" s="98"/>
      <c r="O394">
        <f t="shared" si="42"/>
        <v>0</v>
      </c>
      <c r="P394">
        <f t="shared" si="43"/>
        <v>0</v>
      </c>
      <c r="Q394">
        <f t="shared" si="44"/>
        <v>0</v>
      </c>
      <c r="R394">
        <f t="shared" si="45"/>
        <v>0</v>
      </c>
      <c r="S394">
        <f t="shared" si="46"/>
        <v>0</v>
      </c>
    </row>
    <row r="395" spans="1:19" hidden="1">
      <c r="A395" s="107"/>
      <c r="B395" s="78"/>
      <c r="C395" s="73"/>
      <c r="D395" s="74"/>
      <c r="E395" s="73"/>
      <c r="F395" s="73"/>
      <c r="G395" s="73"/>
      <c r="H395" s="76"/>
      <c r="I395" s="98"/>
      <c r="O395">
        <f t="shared" si="42"/>
        <v>0</v>
      </c>
      <c r="P395">
        <f t="shared" si="43"/>
        <v>0</v>
      </c>
      <c r="Q395">
        <f t="shared" si="44"/>
        <v>0</v>
      </c>
      <c r="R395">
        <f t="shared" si="45"/>
        <v>0</v>
      </c>
      <c r="S395">
        <f t="shared" si="46"/>
        <v>0</v>
      </c>
    </row>
    <row r="396" spans="1:19" hidden="1">
      <c r="A396" s="107"/>
      <c r="B396" s="78"/>
      <c r="C396" s="73"/>
      <c r="D396" s="74"/>
      <c r="E396" s="73"/>
      <c r="F396" s="73"/>
      <c r="G396" s="73"/>
      <c r="H396" s="76"/>
      <c r="I396" s="98"/>
      <c r="O396">
        <f t="shared" si="42"/>
        <v>0</v>
      </c>
      <c r="P396">
        <f t="shared" si="43"/>
        <v>0</v>
      </c>
      <c r="Q396">
        <f t="shared" si="44"/>
        <v>0</v>
      </c>
      <c r="R396">
        <f t="shared" si="45"/>
        <v>0</v>
      </c>
      <c r="S396">
        <f t="shared" si="46"/>
        <v>0</v>
      </c>
    </row>
    <row r="397" spans="1:19" hidden="1">
      <c r="A397" s="107"/>
      <c r="B397" s="78"/>
      <c r="C397" s="73"/>
      <c r="D397" s="74"/>
      <c r="E397" s="73"/>
      <c r="F397" s="73"/>
      <c r="G397" s="73"/>
      <c r="H397" s="76"/>
      <c r="I397" s="98"/>
      <c r="O397">
        <f t="shared" si="42"/>
        <v>0</v>
      </c>
      <c r="P397">
        <f t="shared" si="43"/>
        <v>0</v>
      </c>
      <c r="Q397">
        <f t="shared" si="44"/>
        <v>0</v>
      </c>
      <c r="R397">
        <f t="shared" si="45"/>
        <v>0</v>
      </c>
      <c r="S397">
        <f t="shared" si="46"/>
        <v>0</v>
      </c>
    </row>
    <row r="398" spans="1:19" hidden="1">
      <c r="A398" s="107"/>
      <c r="B398" s="78"/>
      <c r="C398" s="73"/>
      <c r="D398" s="74"/>
      <c r="E398" s="73"/>
      <c r="F398" s="73"/>
      <c r="G398" s="73"/>
      <c r="H398" s="76"/>
      <c r="I398" s="98"/>
      <c r="O398">
        <f t="shared" si="42"/>
        <v>0</v>
      </c>
      <c r="P398">
        <f t="shared" si="43"/>
        <v>0</v>
      </c>
      <c r="Q398">
        <f t="shared" si="44"/>
        <v>0</v>
      </c>
      <c r="R398">
        <f t="shared" si="45"/>
        <v>0</v>
      </c>
      <c r="S398">
        <f t="shared" si="46"/>
        <v>0</v>
      </c>
    </row>
    <row r="399" spans="1:19" hidden="1">
      <c r="A399" s="107"/>
      <c r="B399" s="78"/>
      <c r="C399" s="73"/>
      <c r="D399" s="74"/>
      <c r="E399" s="73"/>
      <c r="F399" s="73"/>
      <c r="G399" s="73"/>
      <c r="H399" s="76"/>
      <c r="I399" s="98"/>
      <c r="O399">
        <f t="shared" si="42"/>
        <v>0</v>
      </c>
      <c r="P399">
        <f t="shared" si="43"/>
        <v>0</v>
      </c>
      <c r="Q399">
        <f t="shared" si="44"/>
        <v>0</v>
      </c>
      <c r="R399">
        <f t="shared" si="45"/>
        <v>0</v>
      </c>
      <c r="S399">
        <f t="shared" si="46"/>
        <v>0</v>
      </c>
    </row>
    <row r="400" spans="1:19" hidden="1">
      <c r="A400" s="107"/>
      <c r="B400" s="78"/>
      <c r="C400" s="73"/>
      <c r="D400" s="74"/>
      <c r="E400" s="73"/>
      <c r="F400" s="73"/>
      <c r="G400" s="73"/>
      <c r="H400" s="76"/>
      <c r="I400" s="98"/>
      <c r="O400">
        <f t="shared" si="42"/>
        <v>0</v>
      </c>
      <c r="P400">
        <f t="shared" si="43"/>
        <v>0</v>
      </c>
      <c r="Q400">
        <f t="shared" si="44"/>
        <v>0</v>
      </c>
      <c r="R400">
        <f t="shared" si="45"/>
        <v>0</v>
      </c>
      <c r="S400">
        <f t="shared" si="46"/>
        <v>0</v>
      </c>
    </row>
    <row r="401" spans="1:19" hidden="1">
      <c r="A401" s="107"/>
      <c r="B401" s="74"/>
      <c r="C401" s="73"/>
      <c r="D401" s="74"/>
      <c r="E401" s="73"/>
      <c r="F401" s="73"/>
      <c r="G401" s="73"/>
      <c r="H401" s="76"/>
      <c r="I401" s="98"/>
      <c r="O401">
        <f t="shared" si="42"/>
        <v>0</v>
      </c>
      <c r="P401">
        <f t="shared" si="43"/>
        <v>0</v>
      </c>
      <c r="Q401">
        <f t="shared" si="44"/>
        <v>0</v>
      </c>
      <c r="R401">
        <f t="shared" si="45"/>
        <v>0</v>
      </c>
      <c r="S401">
        <f t="shared" si="46"/>
        <v>0</v>
      </c>
    </row>
    <row r="402" spans="1:19" hidden="1">
      <c r="A402" s="107"/>
      <c r="B402" s="78"/>
      <c r="C402" s="73"/>
      <c r="D402" s="74"/>
      <c r="E402" s="73"/>
      <c r="F402" s="73"/>
      <c r="G402" s="73"/>
      <c r="H402" s="76"/>
      <c r="I402" s="98"/>
      <c r="O402">
        <f t="shared" si="42"/>
        <v>0</v>
      </c>
      <c r="P402">
        <f t="shared" si="43"/>
        <v>0</v>
      </c>
      <c r="Q402">
        <f t="shared" si="44"/>
        <v>0</v>
      </c>
      <c r="R402">
        <f t="shared" si="45"/>
        <v>0</v>
      </c>
      <c r="S402">
        <f t="shared" si="46"/>
        <v>0</v>
      </c>
    </row>
    <row r="403" spans="1:19" hidden="1">
      <c r="A403" s="107"/>
      <c r="B403" s="78"/>
      <c r="C403" s="73"/>
      <c r="D403" s="74"/>
      <c r="E403" s="73"/>
      <c r="F403" s="73"/>
      <c r="G403" s="73"/>
      <c r="H403" s="76"/>
      <c r="I403" s="98"/>
      <c r="O403">
        <f t="shared" si="42"/>
        <v>0</v>
      </c>
      <c r="P403">
        <f t="shared" si="43"/>
        <v>0</v>
      </c>
      <c r="Q403">
        <f t="shared" si="44"/>
        <v>0</v>
      </c>
      <c r="R403">
        <f t="shared" si="45"/>
        <v>0</v>
      </c>
      <c r="S403">
        <f t="shared" si="46"/>
        <v>0</v>
      </c>
    </row>
    <row r="404" spans="1:19" hidden="1">
      <c r="A404" s="107"/>
      <c r="B404" s="78"/>
      <c r="C404" s="73"/>
      <c r="D404" s="74"/>
      <c r="E404" s="73"/>
      <c r="F404" s="73"/>
      <c r="G404" s="73"/>
      <c r="H404" s="76"/>
      <c r="I404" s="98"/>
      <c r="O404">
        <f t="shared" si="42"/>
        <v>0</v>
      </c>
      <c r="P404">
        <f t="shared" si="43"/>
        <v>0</v>
      </c>
      <c r="Q404">
        <f t="shared" si="44"/>
        <v>0</v>
      </c>
      <c r="R404">
        <f t="shared" si="45"/>
        <v>0</v>
      </c>
      <c r="S404">
        <f t="shared" si="46"/>
        <v>0</v>
      </c>
    </row>
    <row r="405" spans="1:19" hidden="1">
      <c r="A405" s="107"/>
      <c r="B405" s="78"/>
      <c r="C405" s="73"/>
      <c r="D405" s="74"/>
      <c r="E405" s="73"/>
      <c r="F405" s="73"/>
      <c r="G405" s="73"/>
      <c r="H405" s="76"/>
      <c r="I405" s="98"/>
      <c r="O405">
        <f t="shared" si="42"/>
        <v>0</v>
      </c>
      <c r="P405">
        <f t="shared" si="43"/>
        <v>0</v>
      </c>
      <c r="Q405">
        <f t="shared" si="44"/>
        <v>0</v>
      </c>
      <c r="R405">
        <f t="shared" si="45"/>
        <v>0</v>
      </c>
      <c r="S405">
        <f t="shared" si="46"/>
        <v>0</v>
      </c>
    </row>
    <row r="406" spans="1:19" hidden="1">
      <c r="A406" s="107"/>
      <c r="B406" s="73"/>
      <c r="C406" s="73"/>
      <c r="D406" s="74"/>
      <c r="E406" s="73"/>
      <c r="F406" s="73"/>
      <c r="G406" s="73"/>
      <c r="H406" s="76"/>
      <c r="I406" s="98"/>
      <c r="O406">
        <f t="shared" si="42"/>
        <v>0</v>
      </c>
      <c r="P406">
        <f t="shared" si="43"/>
        <v>0</v>
      </c>
      <c r="Q406">
        <f t="shared" si="44"/>
        <v>0</v>
      </c>
      <c r="R406">
        <f t="shared" si="45"/>
        <v>0</v>
      </c>
      <c r="S406">
        <f t="shared" si="46"/>
        <v>0</v>
      </c>
    </row>
    <row r="407" spans="1:19" hidden="1">
      <c r="A407" s="107"/>
      <c r="B407" s="73"/>
      <c r="C407" s="73"/>
      <c r="D407" s="74"/>
      <c r="E407" s="73"/>
      <c r="F407" s="73"/>
      <c r="G407" s="73"/>
      <c r="H407" s="76"/>
      <c r="I407" s="98"/>
      <c r="O407">
        <f t="shared" si="42"/>
        <v>0</v>
      </c>
      <c r="P407">
        <f t="shared" si="43"/>
        <v>0</v>
      </c>
      <c r="Q407">
        <f t="shared" si="44"/>
        <v>0</v>
      </c>
      <c r="R407">
        <f t="shared" si="45"/>
        <v>0</v>
      </c>
      <c r="S407">
        <f t="shared" si="46"/>
        <v>0</v>
      </c>
    </row>
    <row r="408" spans="1:19" hidden="1">
      <c r="A408" s="107"/>
      <c r="B408" s="74"/>
      <c r="C408" s="73"/>
      <c r="D408" s="74"/>
      <c r="E408" s="73"/>
      <c r="F408" s="73"/>
      <c r="G408" s="73"/>
      <c r="H408" s="76"/>
      <c r="I408" s="98"/>
      <c r="O408">
        <f t="shared" si="42"/>
        <v>0</v>
      </c>
      <c r="P408">
        <f t="shared" si="43"/>
        <v>0</v>
      </c>
      <c r="Q408">
        <f t="shared" si="44"/>
        <v>0</v>
      </c>
      <c r="R408">
        <f t="shared" si="45"/>
        <v>0</v>
      </c>
      <c r="S408">
        <f t="shared" si="46"/>
        <v>0</v>
      </c>
    </row>
    <row r="409" spans="1:19" hidden="1">
      <c r="A409" s="107"/>
      <c r="B409" s="78"/>
      <c r="C409" s="73"/>
      <c r="D409" s="74"/>
      <c r="E409" s="73"/>
      <c r="F409" s="73"/>
      <c r="G409" s="73"/>
      <c r="H409" s="76"/>
      <c r="I409" s="98"/>
      <c r="O409">
        <f t="shared" si="42"/>
        <v>0</v>
      </c>
      <c r="P409">
        <f t="shared" si="43"/>
        <v>0</v>
      </c>
      <c r="Q409">
        <f t="shared" si="44"/>
        <v>0</v>
      </c>
      <c r="R409">
        <f t="shared" si="45"/>
        <v>0</v>
      </c>
      <c r="S409">
        <f t="shared" si="46"/>
        <v>0</v>
      </c>
    </row>
    <row r="410" spans="1:19" ht="28.5" hidden="1" customHeight="1">
      <c r="A410" s="107"/>
      <c r="B410" s="78"/>
      <c r="C410" s="73"/>
      <c r="D410" s="74"/>
      <c r="E410" s="73"/>
      <c r="F410" s="73"/>
      <c r="G410" s="73"/>
      <c r="H410" s="76"/>
      <c r="I410" s="98"/>
      <c r="O410">
        <f t="shared" si="42"/>
        <v>0</v>
      </c>
      <c r="P410">
        <f t="shared" si="43"/>
        <v>0</v>
      </c>
      <c r="Q410">
        <f t="shared" si="44"/>
        <v>0</v>
      </c>
      <c r="R410">
        <f t="shared" si="45"/>
        <v>0</v>
      </c>
      <c r="S410">
        <f t="shared" si="46"/>
        <v>0</v>
      </c>
    </row>
    <row r="411" spans="1:19" hidden="1">
      <c r="A411" s="107"/>
      <c r="B411" s="78"/>
      <c r="C411" s="73"/>
      <c r="D411" s="74"/>
      <c r="E411" s="73"/>
      <c r="F411" s="73"/>
      <c r="G411" s="73"/>
      <c r="H411" s="76"/>
      <c r="I411" s="98"/>
      <c r="O411">
        <f t="shared" si="42"/>
        <v>0</v>
      </c>
      <c r="P411">
        <f t="shared" si="43"/>
        <v>0</v>
      </c>
      <c r="Q411">
        <f t="shared" si="44"/>
        <v>0</v>
      </c>
      <c r="R411">
        <f t="shared" si="45"/>
        <v>0</v>
      </c>
      <c r="S411">
        <f t="shared" si="46"/>
        <v>0</v>
      </c>
    </row>
    <row r="412" spans="1:19" hidden="1">
      <c r="A412" s="107"/>
      <c r="B412" s="78"/>
      <c r="C412" s="73"/>
      <c r="D412" s="74"/>
      <c r="E412" s="73"/>
      <c r="F412" s="73"/>
      <c r="G412" s="73"/>
      <c r="H412" s="76"/>
      <c r="I412" s="98"/>
      <c r="O412">
        <f t="shared" si="42"/>
        <v>0</v>
      </c>
      <c r="P412">
        <f t="shared" si="43"/>
        <v>0</v>
      </c>
      <c r="Q412">
        <f t="shared" si="44"/>
        <v>0</v>
      </c>
      <c r="R412">
        <f t="shared" si="45"/>
        <v>0</v>
      </c>
      <c r="S412">
        <f t="shared" si="46"/>
        <v>0</v>
      </c>
    </row>
    <row r="413" spans="1:19" hidden="1">
      <c r="A413" s="107"/>
      <c r="B413" s="78"/>
      <c r="C413" s="73"/>
      <c r="D413" s="74"/>
      <c r="E413" s="73"/>
      <c r="F413" s="73"/>
      <c r="G413" s="73"/>
      <c r="H413" s="76"/>
      <c r="I413" s="98"/>
      <c r="O413">
        <f t="shared" si="42"/>
        <v>0</v>
      </c>
      <c r="P413">
        <f t="shared" si="43"/>
        <v>0</v>
      </c>
      <c r="Q413">
        <f t="shared" si="44"/>
        <v>0</v>
      </c>
      <c r="R413">
        <f t="shared" si="45"/>
        <v>0</v>
      </c>
      <c r="S413">
        <f t="shared" si="46"/>
        <v>0</v>
      </c>
    </row>
    <row r="414" spans="1:19" hidden="1">
      <c r="A414" s="107"/>
      <c r="B414" s="78"/>
      <c r="C414" s="73"/>
      <c r="D414" s="74"/>
      <c r="E414" s="73"/>
      <c r="F414" s="73"/>
      <c r="G414" s="73"/>
      <c r="H414" s="76"/>
      <c r="I414" s="98"/>
      <c r="O414">
        <f>SUM(O381:O413)</f>
        <v>0</v>
      </c>
      <c r="P414">
        <f>SUM(P381:P413)</f>
        <v>0</v>
      </c>
      <c r="Q414">
        <f>SUM(Q381:Q413)</f>
        <v>0</v>
      </c>
      <c r="R414">
        <f>SUM(R381:R413)</f>
        <v>0</v>
      </c>
      <c r="S414">
        <f>SUM(S381:S413)</f>
        <v>0</v>
      </c>
    </row>
    <row r="415" spans="1:19" ht="15.75" hidden="1" customHeight="1">
      <c r="A415" s="107"/>
      <c r="B415" s="78"/>
      <c r="C415" s="73"/>
      <c r="D415" s="74"/>
      <c r="E415" s="73"/>
      <c r="F415" s="73"/>
      <c r="G415" s="73"/>
      <c r="H415" s="76"/>
      <c r="I415" s="98"/>
    </row>
    <row r="416" spans="1:19" ht="0.75" hidden="1" customHeight="1">
      <c r="A416" s="107"/>
      <c r="B416" s="78"/>
      <c r="C416" s="73"/>
      <c r="D416" s="74"/>
      <c r="E416" s="73"/>
      <c r="F416" s="73"/>
      <c r="G416" s="73"/>
      <c r="H416" s="76"/>
      <c r="I416" s="98"/>
    </row>
    <row r="417" spans="1:9" hidden="1">
      <c r="A417" s="107"/>
      <c r="B417" s="78"/>
      <c r="C417" s="73"/>
      <c r="D417" s="74"/>
      <c r="E417" s="73"/>
      <c r="F417" s="73"/>
      <c r="G417" s="73"/>
      <c r="H417" s="76"/>
      <c r="I417" s="98"/>
    </row>
    <row r="418" spans="1:9" hidden="1">
      <c r="A418" s="107"/>
      <c r="B418" s="78"/>
      <c r="C418" s="73"/>
      <c r="D418" s="74"/>
      <c r="E418" s="73"/>
      <c r="F418" s="73"/>
      <c r="G418" s="73"/>
      <c r="H418" s="76"/>
      <c r="I418" s="98"/>
    </row>
    <row r="419" spans="1:9" hidden="1">
      <c r="A419" s="107"/>
      <c r="B419" s="78"/>
      <c r="C419" s="73"/>
      <c r="D419" s="74"/>
      <c r="E419" s="73"/>
      <c r="F419" s="73"/>
      <c r="G419" s="73"/>
      <c r="H419" s="76"/>
      <c r="I419" s="98"/>
    </row>
    <row r="420" spans="1:9" hidden="1">
      <c r="A420" s="73"/>
      <c r="B420" s="74"/>
      <c r="C420" s="73"/>
      <c r="D420" s="74"/>
      <c r="E420" s="73"/>
      <c r="F420" s="73"/>
      <c r="G420" s="73"/>
      <c r="H420" s="76"/>
      <c r="I420" s="98"/>
    </row>
    <row r="421" spans="1:9" hidden="1">
      <c r="A421" s="73"/>
      <c r="B421" s="74"/>
      <c r="C421" s="73"/>
      <c r="D421" s="74"/>
      <c r="E421" s="73"/>
      <c r="F421" s="73"/>
      <c r="G421" s="73"/>
      <c r="H421" s="76"/>
      <c r="I421" s="98"/>
    </row>
    <row r="422" spans="1:9" hidden="1">
      <c r="A422" s="73"/>
      <c r="B422" s="108"/>
      <c r="C422" s="103"/>
      <c r="D422" s="104"/>
      <c r="E422" s="103"/>
      <c r="F422" s="73"/>
      <c r="G422" s="73"/>
      <c r="H422" s="73"/>
      <c r="I422" s="105"/>
    </row>
    <row r="423" spans="1:9" hidden="1">
      <c r="A423" s="73"/>
      <c r="B423" s="79"/>
      <c r="C423" s="73"/>
      <c r="D423" s="74"/>
      <c r="E423" s="73"/>
      <c r="F423" s="73"/>
      <c r="G423" s="73"/>
      <c r="H423" s="73"/>
      <c r="I423" s="98"/>
    </row>
    <row r="424" spans="1:9" hidden="1">
      <c r="A424" s="73"/>
      <c r="B424" s="79"/>
      <c r="C424" s="73"/>
      <c r="D424" s="74"/>
      <c r="E424" s="73"/>
      <c r="F424" s="73"/>
      <c r="G424" s="73"/>
      <c r="H424" s="73"/>
      <c r="I424" s="98"/>
    </row>
    <row r="425" spans="1:9" hidden="1">
      <c r="A425" s="73"/>
      <c r="B425" s="79"/>
      <c r="C425" s="73"/>
      <c r="D425" s="74"/>
      <c r="E425" s="73"/>
      <c r="F425" s="73"/>
      <c r="G425" s="73"/>
      <c r="H425" s="73"/>
      <c r="I425" s="98"/>
    </row>
    <row r="426" spans="1:9" hidden="1">
      <c r="A426" s="73"/>
      <c r="B426" s="79"/>
      <c r="C426" s="73"/>
      <c r="D426" s="74"/>
      <c r="E426" s="73"/>
      <c r="F426" s="73"/>
      <c r="G426" s="73"/>
      <c r="H426" s="73"/>
      <c r="I426" s="98"/>
    </row>
    <row r="428" spans="1:9" hidden="1"/>
    <row r="429" spans="1:9" hidden="1"/>
    <row r="430" spans="1:9" hidden="1">
      <c r="A430" s="149"/>
      <c r="B430" s="128"/>
      <c r="C430" s="125"/>
      <c r="D430" s="125"/>
      <c r="E430" s="126"/>
      <c r="F430" s="127"/>
      <c r="G430" s="126"/>
      <c r="H430" s="126"/>
      <c r="I430" s="129"/>
    </row>
    <row r="431" spans="1:9" hidden="1">
      <c r="A431" s="150"/>
      <c r="B431" s="130"/>
      <c r="C431" s="131"/>
      <c r="D431" s="131"/>
      <c r="E431" s="131"/>
      <c r="F431" s="132"/>
      <c r="G431" s="133"/>
      <c r="H431" s="131"/>
      <c r="I431" s="134"/>
    </row>
    <row r="432" spans="1:9" hidden="1">
      <c r="A432" s="150"/>
      <c r="B432" s="130"/>
      <c r="C432" s="131"/>
      <c r="D432" s="131"/>
      <c r="E432" s="131"/>
      <c r="F432" s="132"/>
      <c r="G432" s="133"/>
      <c r="H432" s="131"/>
      <c r="I432" s="134"/>
    </row>
    <row r="433" spans="1:9" hidden="1">
      <c r="A433" s="150"/>
      <c r="B433" s="130"/>
      <c r="C433" s="133"/>
      <c r="D433" s="133"/>
      <c r="E433" s="133"/>
      <c r="F433" s="132"/>
      <c r="G433" s="133"/>
      <c r="H433" s="133"/>
      <c r="I433" s="134"/>
    </row>
    <row r="434" spans="1:9" ht="15.75" hidden="1" thickBot="1">
      <c r="A434" s="124"/>
      <c r="B434" s="135"/>
      <c r="C434" s="136"/>
      <c r="D434" s="136"/>
      <c r="E434" s="136"/>
      <c r="F434" s="137"/>
      <c r="G434" s="136"/>
      <c r="H434" s="136"/>
      <c r="I434" s="138"/>
    </row>
    <row r="435" spans="1:9" hidden="1"/>
    <row r="436" spans="1:9" hidden="1"/>
  </sheetData>
  <mergeCells count="8">
    <mergeCell ref="A96:I96"/>
    <mergeCell ref="A162:I162"/>
    <mergeCell ref="A374:I374"/>
    <mergeCell ref="A316:I316"/>
    <mergeCell ref="A217:I217"/>
    <mergeCell ref="A235:I235"/>
    <mergeCell ref="A263:I263"/>
    <mergeCell ref="A163:I163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94"/>
  <sheetViews>
    <sheetView showZeros="0" tabSelected="1" view="pageBreakPreview" zoomScale="70" zoomScaleNormal="70" zoomScaleSheetLayoutView="70" zoomScalePageLayoutView="75" workbookViewId="0">
      <selection activeCell="W10" sqref="W10"/>
    </sheetView>
  </sheetViews>
  <sheetFormatPr defaultColWidth="9.140625" defaultRowHeight="15"/>
  <cols>
    <col min="1" max="1" width="3.5703125" style="156" customWidth="1"/>
    <col min="2" max="2" width="33.7109375" style="157" customWidth="1"/>
    <col min="3" max="3" width="36.28515625" style="157" customWidth="1"/>
    <col min="4" max="6" width="8.28515625" style="157" customWidth="1"/>
    <col min="7" max="7" width="8.7109375" style="157" customWidth="1"/>
    <col min="8" max="8" width="9.140625" style="157"/>
    <col min="9" max="9" width="9" style="157" customWidth="1"/>
    <col min="10" max="10" width="8.85546875" style="157" customWidth="1"/>
    <col min="11" max="11" width="7.42578125" style="157" customWidth="1"/>
    <col min="12" max="12" width="8.7109375" style="157" customWidth="1"/>
    <col min="13" max="13" width="7.7109375" style="156" customWidth="1"/>
    <col min="14" max="14" width="10.140625" style="158" customWidth="1"/>
    <col min="15" max="15" width="8.42578125" style="156" customWidth="1"/>
    <col min="16" max="16" width="7.42578125" style="156" customWidth="1"/>
    <col min="17" max="17" width="8.7109375" style="156" customWidth="1"/>
    <col min="18" max="18" width="11.140625" style="156" customWidth="1"/>
    <col min="19" max="19" width="14.85546875" style="158" customWidth="1"/>
    <col min="20" max="20" width="13.42578125" style="158" customWidth="1"/>
    <col min="21" max="21" width="12.85546875" style="158" customWidth="1"/>
    <col min="22" max="27" width="13.42578125" style="158" customWidth="1"/>
    <col min="28" max="28" width="0.28515625" style="158" customWidth="1"/>
    <col min="29" max="29" width="26.5703125" style="162" customWidth="1"/>
    <col min="30" max="30" width="9.28515625" style="96" customWidth="1"/>
    <col min="31" max="31" width="10.42578125" style="175" customWidth="1"/>
    <col min="32" max="32" width="9.28515625" style="96" customWidth="1"/>
    <col min="33" max="33" width="10.7109375" style="175" customWidth="1"/>
    <col min="34" max="34" width="9.28515625" style="96" customWidth="1"/>
    <col min="35" max="35" width="11.7109375" style="175" customWidth="1"/>
    <col min="36" max="36" width="9.28515625" style="96" customWidth="1"/>
    <col min="37" max="37" width="10.7109375" style="174" customWidth="1"/>
    <col min="38" max="38" width="0.28515625" style="522" customWidth="1"/>
    <col min="39" max="39" width="11" style="522" customWidth="1"/>
    <col min="40" max="40" width="9" style="522" customWidth="1"/>
    <col min="41" max="41" width="11" style="522" customWidth="1"/>
    <col min="42" max="42" width="9.28515625" style="522" customWidth="1"/>
    <col min="43" max="43" width="11" style="522" customWidth="1"/>
    <col min="44" max="44" width="9.28515625" style="522" customWidth="1"/>
    <col min="45" max="45" width="11" style="523" customWidth="1"/>
    <col min="46" max="46" width="11.7109375" customWidth="1"/>
    <col min="48" max="48" width="8.5703125" customWidth="1"/>
    <col min="49" max="49" width="7.5703125" customWidth="1"/>
    <col min="50" max="50" width="13" customWidth="1"/>
    <col min="51" max="51" width="19.140625" customWidth="1"/>
    <col min="52" max="52" width="14.140625" customWidth="1"/>
    <col min="53" max="16384" width="9.140625" style="524"/>
  </cols>
  <sheetData>
    <row r="1" spans="1:60">
      <c r="A1" s="188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188"/>
      <c r="N1" s="263"/>
      <c r="O1" s="188"/>
      <c r="P1" s="188"/>
      <c r="Q1" s="188"/>
      <c r="R1" s="188"/>
      <c r="S1" s="263"/>
      <c r="T1" s="263"/>
      <c r="U1" s="263"/>
      <c r="V1" s="263"/>
      <c r="W1" s="263"/>
      <c r="X1" s="263"/>
      <c r="Y1" s="263"/>
      <c r="Z1" s="263"/>
      <c r="AA1" s="263"/>
      <c r="AB1" s="263"/>
    </row>
    <row r="2" spans="1:60" ht="15.75" thickBot="1">
      <c r="A2" s="742" t="s">
        <v>533</v>
      </c>
      <c r="B2" s="742"/>
      <c r="C2" s="742"/>
      <c r="D2" s="742"/>
      <c r="E2" s="742"/>
      <c r="F2" s="742"/>
      <c r="G2" s="742"/>
      <c r="H2" s="742"/>
      <c r="I2" s="742"/>
      <c r="J2" s="742"/>
      <c r="K2" s="742"/>
      <c r="L2" s="742"/>
      <c r="M2" s="742"/>
      <c r="N2" s="752" t="s">
        <v>534</v>
      </c>
      <c r="O2" s="752"/>
      <c r="P2" s="752"/>
      <c r="Q2" s="752"/>
      <c r="R2" s="752"/>
      <c r="S2" s="752"/>
      <c r="T2" s="516"/>
      <c r="U2" s="516"/>
      <c r="V2" s="516"/>
      <c r="W2" s="516"/>
      <c r="X2" s="516"/>
      <c r="Y2" s="516"/>
      <c r="Z2" s="516"/>
      <c r="AA2" s="516"/>
      <c r="AB2" s="516"/>
      <c r="AC2" s="156"/>
      <c r="AD2" s="3"/>
      <c r="AE2" s="95"/>
      <c r="AF2" s="745"/>
      <c r="AG2" s="745"/>
      <c r="AH2" s="745"/>
      <c r="AI2" s="745"/>
      <c r="AJ2" s="745"/>
      <c r="AM2" s="744"/>
      <c r="AN2" s="744"/>
      <c r="AO2" s="176"/>
      <c r="AP2" s="176"/>
      <c r="AQ2" s="178"/>
      <c r="AR2" s="178"/>
      <c r="AS2" s="179"/>
      <c r="AT2" s="87"/>
    </row>
    <row r="3" spans="1:60">
      <c r="A3" s="742" t="s">
        <v>539</v>
      </c>
      <c r="B3" s="742"/>
      <c r="C3" s="742"/>
      <c r="D3" s="742"/>
      <c r="E3" s="742"/>
      <c r="F3" s="742"/>
      <c r="G3" s="742"/>
      <c r="H3" s="742"/>
      <c r="I3" s="742"/>
      <c r="J3" s="742"/>
      <c r="K3" s="742"/>
      <c r="L3" s="742"/>
      <c r="M3" s="742"/>
      <c r="N3" s="360">
        <f>G477</f>
        <v>372.25</v>
      </c>
      <c r="O3" s="513"/>
      <c r="P3" s="513"/>
      <c r="Q3" s="513"/>
      <c r="R3" s="513"/>
      <c r="S3" s="513"/>
      <c r="T3" s="513"/>
      <c r="U3" s="513"/>
      <c r="V3" s="513"/>
      <c r="W3" s="513"/>
      <c r="X3" s="513"/>
      <c r="Y3" s="513"/>
      <c r="Z3" s="513"/>
      <c r="AA3" s="513"/>
      <c r="AB3" s="513"/>
      <c r="AC3" s="156"/>
      <c r="AD3" s="3"/>
      <c r="AE3" s="745"/>
      <c r="AF3" s="745"/>
      <c r="AG3" s="745"/>
      <c r="AH3" s="745"/>
      <c r="AI3" s="745"/>
      <c r="AJ3" s="745"/>
      <c r="AM3" s="744"/>
      <c r="AN3" s="744"/>
      <c r="AO3" s="176"/>
      <c r="AP3" s="176"/>
      <c r="AQ3" s="178"/>
      <c r="AR3" s="178"/>
      <c r="AS3" s="179"/>
      <c r="AT3" s="87"/>
    </row>
    <row r="4" spans="1:60">
      <c r="A4" s="742" t="s">
        <v>966</v>
      </c>
      <c r="B4" s="742"/>
      <c r="C4" s="742"/>
      <c r="D4" s="742"/>
      <c r="E4" s="742"/>
      <c r="F4" s="742"/>
      <c r="G4" s="742"/>
      <c r="H4" s="742"/>
      <c r="I4" s="742"/>
      <c r="J4" s="742"/>
      <c r="K4" s="742"/>
      <c r="L4" s="742"/>
      <c r="M4" s="742"/>
      <c r="N4" s="741" t="s">
        <v>535</v>
      </c>
      <c r="O4" s="741"/>
      <c r="P4" s="741"/>
      <c r="Q4" s="741"/>
      <c r="R4" s="741"/>
      <c r="S4" s="741"/>
      <c r="T4" s="521"/>
      <c r="U4" s="521"/>
      <c r="V4" s="521"/>
      <c r="W4" s="521"/>
      <c r="X4" s="521"/>
      <c r="Y4" s="521"/>
      <c r="Z4" s="521"/>
      <c r="AA4" s="521"/>
      <c r="AB4" s="521"/>
      <c r="AC4" s="156"/>
      <c r="AD4" s="3"/>
      <c r="AE4" s="745"/>
      <c r="AF4" s="745"/>
      <c r="AG4" s="745"/>
      <c r="AH4" s="745"/>
      <c r="AI4" s="745"/>
      <c r="AJ4" s="745"/>
      <c r="AM4" s="744"/>
      <c r="AN4" s="744"/>
      <c r="AO4" s="176"/>
      <c r="AP4" s="176"/>
      <c r="AQ4" s="736"/>
      <c r="AR4" s="737"/>
      <c r="AS4" s="737"/>
      <c r="AT4" s="737"/>
    </row>
    <row r="5" spans="1:60">
      <c r="A5" s="188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188"/>
      <c r="N5" s="740" t="s">
        <v>536</v>
      </c>
      <c r="O5" s="740"/>
      <c r="P5" s="740"/>
      <c r="Q5" s="740"/>
      <c r="R5" s="740"/>
      <c r="S5" s="740"/>
      <c r="T5" s="520"/>
      <c r="U5" s="520"/>
      <c r="V5" s="520"/>
      <c r="W5" s="520"/>
      <c r="X5" s="520"/>
      <c r="Y5" s="520"/>
      <c r="Z5" s="520"/>
      <c r="AA5" s="520"/>
      <c r="AB5" s="520"/>
      <c r="AC5" s="156"/>
      <c r="AD5" s="3"/>
      <c r="AE5" s="515"/>
      <c r="AF5" s="177"/>
      <c r="AG5" s="515"/>
      <c r="AH5" s="177"/>
      <c r="AI5" s="515"/>
      <c r="AJ5" s="177"/>
      <c r="AM5" s="514"/>
      <c r="AN5" s="514"/>
      <c r="AO5" s="176"/>
      <c r="AP5" s="176"/>
      <c r="AQ5" s="738"/>
      <c r="AR5" s="739"/>
      <c r="AS5" s="739"/>
      <c r="AT5" s="739"/>
    </row>
    <row r="6" spans="1:60">
      <c r="A6" s="188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188"/>
      <c r="N6" s="746">
        <f>S477</f>
        <v>2492871.9300000002</v>
      </c>
      <c r="O6" s="746"/>
      <c r="P6" s="746"/>
      <c r="Q6" s="746"/>
      <c r="R6" s="746"/>
      <c r="S6" s="746"/>
      <c r="T6" s="518"/>
      <c r="U6" s="518"/>
      <c r="V6" s="518"/>
      <c r="W6" s="518"/>
      <c r="X6" s="518"/>
      <c r="Y6" s="518"/>
      <c r="Z6" s="518"/>
      <c r="AA6" s="518"/>
      <c r="AB6" s="520"/>
      <c r="AC6" s="188" t="s">
        <v>524</v>
      </c>
      <c r="AD6" s="3"/>
      <c r="AE6" s="515"/>
      <c r="AF6" s="177"/>
      <c r="AG6" s="515"/>
      <c r="AH6" s="177"/>
      <c r="AI6" s="515"/>
      <c r="AJ6" s="177"/>
      <c r="AM6" s="514"/>
      <c r="AN6" s="514"/>
      <c r="AO6" s="176"/>
      <c r="AP6" s="176"/>
      <c r="AQ6" s="180"/>
      <c r="AR6" s="181"/>
      <c r="AS6" s="182"/>
      <c r="AT6" s="517"/>
    </row>
    <row r="7" spans="1:60">
      <c r="A7" s="188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188"/>
      <c r="N7" s="743" t="s">
        <v>968</v>
      </c>
      <c r="O7" s="743"/>
      <c r="P7" s="743"/>
      <c r="Q7" s="743"/>
      <c r="R7" s="743"/>
      <c r="S7" s="743"/>
      <c r="T7" s="519"/>
      <c r="U7" s="519"/>
      <c r="V7" s="519"/>
      <c r="W7" s="519"/>
      <c r="X7" s="519"/>
      <c r="Y7" s="519"/>
      <c r="Z7" s="519"/>
      <c r="AA7" s="519"/>
      <c r="AB7" s="519"/>
      <c r="AC7" s="156"/>
      <c r="AD7" s="3"/>
      <c r="AE7" s="515"/>
      <c r="AF7" s="177"/>
      <c r="AG7" s="515"/>
      <c r="AH7" s="177"/>
      <c r="AI7" s="515"/>
      <c r="AJ7" s="177"/>
      <c r="AM7" s="514"/>
      <c r="AN7" s="514"/>
      <c r="AO7" s="176"/>
      <c r="AP7" s="176"/>
      <c r="AQ7" s="180"/>
      <c r="AR7" s="181"/>
      <c r="AS7" s="182"/>
      <c r="AT7" s="517"/>
    </row>
    <row r="8" spans="1:60">
      <c r="A8" s="742" t="s">
        <v>1102</v>
      </c>
      <c r="B8" s="742"/>
      <c r="C8" s="741"/>
      <c r="D8" s="741"/>
      <c r="E8" s="741"/>
      <c r="F8" s="741"/>
      <c r="G8" s="741"/>
      <c r="H8" s="741"/>
      <c r="I8" s="741"/>
      <c r="J8" s="741"/>
      <c r="K8" s="741"/>
      <c r="L8" s="741"/>
      <c r="M8" s="741"/>
      <c r="N8" s="748" t="s">
        <v>108</v>
      </c>
      <c r="O8" s="748"/>
      <c r="P8" s="748"/>
      <c r="Q8" s="748"/>
      <c r="R8" s="748"/>
      <c r="S8" s="748"/>
      <c r="T8" s="513"/>
      <c r="U8" s="513"/>
      <c r="V8" s="513"/>
      <c r="W8" s="513"/>
      <c r="X8" s="513"/>
      <c r="Y8" s="513"/>
      <c r="Z8" s="513"/>
      <c r="AA8" s="513"/>
      <c r="AB8" s="513"/>
      <c r="AC8" s="156"/>
      <c r="AD8" s="3"/>
      <c r="AE8" s="745"/>
      <c r="AF8" s="745"/>
      <c r="AG8" s="745"/>
      <c r="AH8" s="745"/>
      <c r="AI8" s="745"/>
      <c r="AJ8" s="745"/>
      <c r="AM8" s="744"/>
      <c r="AN8" s="744"/>
      <c r="AO8" s="176"/>
      <c r="AP8" s="176"/>
      <c r="AQ8" s="178"/>
      <c r="AR8" s="178"/>
      <c r="AS8" s="179"/>
      <c r="AT8" s="87"/>
    </row>
    <row r="9" spans="1:60">
      <c r="A9" s="742" t="s">
        <v>1108</v>
      </c>
      <c r="B9" s="742"/>
      <c r="C9" s="741"/>
      <c r="D9" s="741"/>
      <c r="E9" s="741"/>
      <c r="F9" s="741"/>
      <c r="G9" s="741"/>
      <c r="H9" s="741"/>
      <c r="I9" s="741"/>
      <c r="J9" s="741"/>
      <c r="K9" s="741"/>
      <c r="L9" s="741"/>
      <c r="M9" s="741"/>
      <c r="N9" s="748" t="s">
        <v>1108</v>
      </c>
      <c r="O9" s="748"/>
      <c r="P9" s="748"/>
      <c r="Q9" s="748"/>
      <c r="R9" s="748"/>
      <c r="S9" s="748"/>
      <c r="T9" s="513"/>
      <c r="U9" s="513"/>
      <c r="V9" s="513"/>
      <c r="W9" s="513"/>
      <c r="X9" s="513"/>
      <c r="Y9" s="513"/>
      <c r="Z9" s="513"/>
      <c r="AA9" s="513"/>
      <c r="AB9" s="513"/>
      <c r="AC9" s="156"/>
      <c r="AD9" s="3"/>
      <c r="AE9" s="515"/>
      <c r="AF9" s="177"/>
      <c r="AG9" s="515"/>
      <c r="AH9" s="177"/>
      <c r="AI9" s="515"/>
      <c r="AJ9" s="177"/>
      <c r="AM9" s="514"/>
      <c r="AN9" s="183"/>
      <c r="AO9" s="176"/>
      <c r="AP9" s="176"/>
      <c r="AQ9" s="178"/>
      <c r="AR9" s="178"/>
      <c r="AS9" s="179"/>
      <c r="AT9" s="87"/>
    </row>
    <row r="10" spans="1:60" ht="8.25" customHeight="1">
      <c r="A10" s="751"/>
      <c r="B10" s="751"/>
      <c r="C10" s="751"/>
      <c r="D10" s="751"/>
      <c r="E10" s="751"/>
      <c r="F10" s="751"/>
      <c r="G10" s="751"/>
      <c r="H10" s="751"/>
      <c r="I10" s="751"/>
      <c r="J10" s="751"/>
      <c r="K10" s="751"/>
      <c r="L10" s="751"/>
      <c r="M10" s="751"/>
      <c r="N10" s="750"/>
      <c r="O10" s="750"/>
      <c r="P10" s="750"/>
      <c r="Q10" s="750"/>
      <c r="R10" s="750"/>
      <c r="S10" s="750"/>
      <c r="T10" s="512"/>
      <c r="U10" s="512"/>
      <c r="V10" s="512"/>
      <c r="W10" s="512"/>
      <c r="X10" s="512"/>
      <c r="Y10" s="512"/>
      <c r="Z10" s="512"/>
      <c r="AA10" s="512"/>
      <c r="AB10" s="512"/>
      <c r="AC10" s="156"/>
      <c r="AD10" s="3"/>
      <c r="AE10" s="747"/>
      <c r="AF10" s="747"/>
      <c r="AG10" s="747"/>
      <c r="AH10" s="747"/>
      <c r="AI10" s="747"/>
      <c r="AJ10" s="747"/>
      <c r="AM10" s="176"/>
      <c r="AN10" s="176"/>
      <c r="AO10" s="176"/>
      <c r="AP10" s="176"/>
      <c r="AQ10" s="178"/>
      <c r="AR10" s="178"/>
      <c r="AS10" s="179"/>
      <c r="AT10" s="184"/>
    </row>
    <row r="11" spans="1:60" s="720" customFormat="1" ht="15.75">
      <c r="A11" s="749" t="s">
        <v>489</v>
      </c>
      <c r="B11" s="749"/>
      <c r="C11" s="749"/>
      <c r="D11" s="749"/>
      <c r="E11" s="749"/>
      <c r="F11" s="749"/>
      <c r="G11" s="749"/>
      <c r="H11" s="749"/>
      <c r="I11" s="749"/>
      <c r="J11" s="749"/>
      <c r="K11" s="749"/>
      <c r="L11" s="749"/>
      <c r="M11" s="749"/>
      <c r="N11" s="749"/>
      <c r="O11" s="749"/>
      <c r="P11" s="749"/>
      <c r="Q11" s="749"/>
      <c r="R11" s="749"/>
      <c r="S11" s="749"/>
      <c r="T11" s="712"/>
      <c r="U11" s="712"/>
      <c r="V11" s="712"/>
      <c r="W11" s="712"/>
      <c r="X11" s="712"/>
      <c r="Y11" s="712"/>
      <c r="Z11" s="712"/>
      <c r="AA11" s="712"/>
      <c r="AB11" s="712"/>
      <c r="AC11" s="713"/>
      <c r="AD11" s="714"/>
      <c r="AE11" s="715"/>
      <c r="AF11" s="714"/>
      <c r="AG11" s="715"/>
      <c r="AH11" s="714"/>
      <c r="AI11" s="715"/>
      <c r="AJ11" s="714"/>
      <c r="AK11" s="716"/>
      <c r="AL11" s="717"/>
      <c r="AM11" s="717"/>
      <c r="AN11" s="717"/>
      <c r="AO11" s="717"/>
      <c r="AP11" s="717"/>
      <c r="AQ11" s="717"/>
      <c r="AR11" s="717"/>
      <c r="AS11" s="718"/>
      <c r="AT11" s="719"/>
      <c r="AU11" s="719"/>
      <c r="AV11" s="719"/>
      <c r="AW11" s="719"/>
      <c r="AX11" s="719"/>
      <c r="AY11" s="719"/>
      <c r="AZ11" s="719"/>
    </row>
    <row r="12" spans="1:60" s="720" customFormat="1" ht="15.75">
      <c r="A12" s="749" t="s">
        <v>1107</v>
      </c>
      <c r="B12" s="749"/>
      <c r="C12" s="749"/>
      <c r="D12" s="749"/>
      <c r="E12" s="749"/>
      <c r="F12" s="749"/>
      <c r="G12" s="749"/>
      <c r="H12" s="749"/>
      <c r="I12" s="749"/>
      <c r="J12" s="749"/>
      <c r="K12" s="749"/>
      <c r="L12" s="749"/>
      <c r="M12" s="749"/>
      <c r="N12" s="749"/>
      <c r="O12" s="749"/>
      <c r="P12" s="749"/>
      <c r="Q12" s="749"/>
      <c r="R12" s="749"/>
      <c r="S12" s="749"/>
      <c r="T12" s="712"/>
      <c r="U12" s="712"/>
      <c r="V12" s="712"/>
      <c r="W12" s="712"/>
      <c r="X12" s="712"/>
      <c r="Y12" s="712"/>
      <c r="Z12" s="712"/>
      <c r="AA12" s="712"/>
      <c r="AB12" s="712"/>
      <c r="AC12" s="713"/>
      <c r="AD12" s="714"/>
      <c r="AE12" s="715"/>
      <c r="AF12" s="714"/>
      <c r="AG12" s="715"/>
      <c r="AH12" s="714"/>
      <c r="AI12" s="715"/>
      <c r="AJ12" s="714"/>
      <c r="AK12" s="716"/>
      <c r="AL12" s="717"/>
      <c r="AM12" s="717"/>
      <c r="AN12" s="717"/>
      <c r="AO12" s="717"/>
      <c r="AP12" s="717"/>
      <c r="AQ12" s="717"/>
      <c r="AR12" s="717"/>
      <c r="AS12" s="718"/>
      <c r="AT12" s="719"/>
      <c r="AU12" s="719"/>
      <c r="AV12" s="719"/>
      <c r="AW12" s="719"/>
      <c r="AX12" s="719"/>
      <c r="AY12" s="719"/>
      <c r="AZ12" s="719"/>
    </row>
    <row r="13" spans="1:60" s="251" customFormat="1" ht="13.5" thickBot="1">
      <c r="A13" s="776" t="s">
        <v>643</v>
      </c>
      <c r="B13" s="776" t="s">
        <v>644</v>
      </c>
      <c r="C13" s="777" t="s">
        <v>789</v>
      </c>
      <c r="D13" s="777" t="s">
        <v>289</v>
      </c>
      <c r="E13" s="370"/>
      <c r="F13" s="370"/>
      <c r="G13" s="779" t="s">
        <v>652</v>
      </c>
      <c r="H13" s="777" t="s">
        <v>107</v>
      </c>
      <c r="I13" s="780" t="s">
        <v>9</v>
      </c>
      <c r="J13" s="781"/>
      <c r="K13" s="781"/>
      <c r="L13" s="781"/>
      <c r="M13" s="782"/>
      <c r="N13" s="774" t="s">
        <v>6</v>
      </c>
      <c r="O13" s="779" t="s">
        <v>15</v>
      </c>
      <c r="P13" s="779" t="s">
        <v>16</v>
      </c>
      <c r="Q13" s="774" t="s">
        <v>17</v>
      </c>
      <c r="R13" s="779" t="s">
        <v>18</v>
      </c>
      <c r="S13" s="774" t="s">
        <v>525</v>
      </c>
      <c r="T13" s="264"/>
      <c r="U13" s="264"/>
      <c r="V13" s="264"/>
      <c r="W13" s="264"/>
      <c r="X13" s="264"/>
      <c r="Y13" s="264"/>
      <c r="Z13" s="264"/>
      <c r="AA13" s="264"/>
      <c r="AB13" s="264"/>
      <c r="AD13" s="250"/>
      <c r="AE13" s="248"/>
      <c r="AF13" s="250"/>
      <c r="AG13" s="248"/>
      <c r="AH13" s="250"/>
      <c r="AI13" s="248"/>
      <c r="AJ13" s="250"/>
      <c r="AK13" s="258"/>
      <c r="AL13" s="248"/>
      <c r="AM13" s="248"/>
      <c r="AN13" s="248"/>
      <c r="AO13" s="248"/>
      <c r="AP13" s="248"/>
      <c r="AQ13" s="248"/>
      <c r="AR13" s="248"/>
      <c r="AS13" s="249"/>
      <c r="AT13" s="250"/>
      <c r="AU13" s="250"/>
      <c r="AV13" s="250"/>
      <c r="AW13" s="250"/>
      <c r="AX13" s="250"/>
      <c r="AY13" s="250"/>
      <c r="AZ13" s="250"/>
    </row>
    <row r="14" spans="1:60" s="257" customFormat="1" ht="173.25" customHeight="1" thickBot="1">
      <c r="A14" s="776"/>
      <c r="B14" s="776"/>
      <c r="C14" s="778"/>
      <c r="D14" s="778"/>
      <c r="E14" s="508" t="s">
        <v>290</v>
      </c>
      <c r="F14" s="508" t="s">
        <v>106</v>
      </c>
      <c r="G14" s="779"/>
      <c r="H14" s="778"/>
      <c r="I14" s="265" t="s">
        <v>14</v>
      </c>
      <c r="J14" s="265" t="s">
        <v>7</v>
      </c>
      <c r="K14" s="265" t="s">
        <v>11</v>
      </c>
      <c r="L14" s="265" t="s">
        <v>12</v>
      </c>
      <c r="M14" s="265" t="s">
        <v>10</v>
      </c>
      <c r="N14" s="774"/>
      <c r="O14" s="779"/>
      <c r="P14" s="779"/>
      <c r="Q14" s="775"/>
      <c r="R14" s="779"/>
      <c r="S14" s="774"/>
      <c r="T14" s="266"/>
      <c r="U14" s="266"/>
      <c r="V14" s="267"/>
      <c r="W14" s="266"/>
      <c r="X14" s="266"/>
      <c r="Y14" s="266"/>
      <c r="Z14" s="266"/>
      <c r="AA14" s="266"/>
      <c r="AB14" s="266"/>
      <c r="AC14" s="259" t="s">
        <v>8</v>
      </c>
      <c r="AD14" s="260" t="s">
        <v>515</v>
      </c>
      <c r="AE14" s="252"/>
      <c r="AF14" s="260" t="s">
        <v>516</v>
      </c>
      <c r="AG14" s="252" t="s">
        <v>517</v>
      </c>
      <c r="AH14" s="260" t="s">
        <v>518</v>
      </c>
      <c r="AI14" s="252" t="s">
        <v>519</v>
      </c>
      <c r="AJ14" s="260" t="s">
        <v>520</v>
      </c>
      <c r="AK14" s="261" t="s">
        <v>521</v>
      </c>
      <c r="AL14" s="252"/>
      <c r="AM14" s="252"/>
      <c r="AN14" s="252"/>
      <c r="AO14" s="253"/>
      <c r="AP14" s="253"/>
      <c r="AQ14" s="253"/>
      <c r="AR14" s="253"/>
      <c r="AS14" s="254"/>
      <c r="AT14" s="255"/>
      <c r="AU14" s="255"/>
      <c r="AV14" s="255"/>
      <c r="AW14" s="255"/>
      <c r="AX14" s="255"/>
      <c r="AY14" s="255"/>
      <c r="AZ14" s="255"/>
      <c r="BA14" s="256"/>
      <c r="BB14" s="256"/>
      <c r="BC14" s="256"/>
      <c r="BD14" s="256"/>
      <c r="BE14" s="256"/>
      <c r="BF14" s="256"/>
      <c r="BG14" s="256"/>
      <c r="BH14" s="256"/>
    </row>
    <row r="15" spans="1:60" ht="18.75" customHeight="1">
      <c r="A15" s="268">
        <v>1</v>
      </c>
      <c r="B15" s="771" t="s">
        <v>645</v>
      </c>
      <c r="C15" s="772"/>
      <c r="D15" s="772"/>
      <c r="E15" s="772"/>
      <c r="F15" s="772"/>
      <c r="G15" s="772"/>
      <c r="H15" s="772"/>
      <c r="I15" s="772"/>
      <c r="J15" s="772"/>
      <c r="K15" s="772"/>
      <c r="L15" s="772"/>
      <c r="M15" s="772"/>
      <c r="N15" s="772"/>
      <c r="O15" s="772"/>
      <c r="P15" s="772"/>
      <c r="Q15" s="772"/>
      <c r="R15" s="772"/>
      <c r="S15" s="773"/>
      <c r="T15" s="206"/>
      <c r="U15" s="206"/>
      <c r="V15" s="206"/>
      <c r="W15" s="206"/>
      <c r="X15" s="206"/>
      <c r="Y15" s="206"/>
      <c r="Z15" s="206"/>
      <c r="AA15" s="206"/>
      <c r="AB15" s="206"/>
    </row>
    <row r="16" spans="1:60" ht="60">
      <c r="A16" s="372" t="s">
        <v>914</v>
      </c>
      <c r="B16" s="376" t="s">
        <v>853</v>
      </c>
      <c r="C16" s="499" t="s">
        <v>445</v>
      </c>
      <c r="D16" s="269" t="s">
        <v>22</v>
      </c>
      <c r="E16" s="373"/>
      <c r="F16" s="373"/>
      <c r="G16" s="579">
        <v>1</v>
      </c>
      <c r="H16" s="270">
        <v>25000</v>
      </c>
      <c r="I16" s="160"/>
      <c r="J16" s="160"/>
      <c r="K16" s="160"/>
      <c r="L16" s="160"/>
      <c r="M16" s="160"/>
      <c r="N16" s="245">
        <f>H16</f>
        <v>25000</v>
      </c>
      <c r="O16" s="160"/>
      <c r="P16" s="160"/>
      <c r="Q16" s="160"/>
      <c r="R16" s="189"/>
      <c r="S16" s="123">
        <f>H16</f>
        <v>25000</v>
      </c>
      <c r="T16" s="142"/>
      <c r="U16" s="142"/>
      <c r="V16" s="269"/>
      <c r="W16" s="142"/>
      <c r="X16" s="142"/>
      <c r="Y16" s="142"/>
      <c r="Z16" s="142"/>
      <c r="AA16" s="142"/>
      <c r="AB16" s="142"/>
      <c r="AC16" s="162">
        <v>1</v>
      </c>
      <c r="AD16" s="96">
        <f>IF(AC16=1,G16,0)</f>
        <v>1</v>
      </c>
      <c r="AE16" s="175">
        <f t="shared" ref="AE16:AE30" si="0">IF(AC16=1,S16,0)</f>
        <v>25000</v>
      </c>
      <c r="AF16" s="96">
        <f>IF(AC16=2,G16,0)</f>
        <v>0</v>
      </c>
      <c r="AG16" s="175">
        <f t="shared" ref="AG16:AG30" si="1">IF(AC16=2,S16,0)</f>
        <v>0</v>
      </c>
      <c r="AH16" s="96">
        <f>IF(AC16=3,G16,0)</f>
        <v>0</v>
      </c>
      <c r="AI16" s="175">
        <f t="shared" ref="AI16:AI30" si="2">IF(AC16=3,S16,0)</f>
        <v>0</v>
      </c>
      <c r="AJ16" s="96">
        <f>IF(AC16=4,G16,0)</f>
        <v>0</v>
      </c>
      <c r="AK16" s="174">
        <f t="shared" ref="AK16:AK30" si="3">IF(AC16=4,S16,0)</f>
        <v>0</v>
      </c>
    </row>
    <row r="17" spans="1:52" ht="60">
      <c r="A17" s="372" t="s">
        <v>914</v>
      </c>
      <c r="B17" s="271" t="s">
        <v>854</v>
      </c>
      <c r="C17" s="499" t="s">
        <v>445</v>
      </c>
      <c r="D17" s="269" t="s">
        <v>22</v>
      </c>
      <c r="E17" s="373"/>
      <c r="F17" s="373"/>
      <c r="G17" s="579">
        <v>1</v>
      </c>
      <c r="H17" s="270">
        <v>21250</v>
      </c>
      <c r="I17" s="160"/>
      <c r="J17" s="160"/>
      <c r="K17" s="160"/>
      <c r="L17" s="160"/>
      <c r="M17" s="160"/>
      <c r="N17" s="245">
        <f>H17</f>
        <v>21250</v>
      </c>
      <c r="O17" s="160"/>
      <c r="P17" s="160"/>
      <c r="Q17" s="160"/>
      <c r="R17" s="189"/>
      <c r="S17" s="123">
        <f>H17</f>
        <v>21250</v>
      </c>
      <c r="T17" s="142"/>
      <c r="U17" s="142"/>
      <c r="V17" s="269"/>
      <c r="W17" s="142"/>
      <c r="X17" s="142"/>
      <c r="Y17" s="142"/>
      <c r="Z17" s="142"/>
      <c r="AA17" s="142"/>
      <c r="AB17" s="142"/>
      <c r="AC17" s="162">
        <v>1</v>
      </c>
      <c r="AD17" s="96">
        <f>IF(AC17=1,G17,0)</f>
        <v>1</v>
      </c>
      <c r="AE17" s="175">
        <f t="shared" si="0"/>
        <v>21250</v>
      </c>
      <c r="AF17" s="96">
        <f>IF(AC17=2,G17,0)</f>
        <v>0</v>
      </c>
      <c r="AG17" s="175">
        <f t="shared" si="1"/>
        <v>0</v>
      </c>
      <c r="AH17" s="96">
        <f>IF(AC17=3,G17,0)</f>
        <v>0</v>
      </c>
      <c r="AI17" s="175">
        <f t="shared" si="2"/>
        <v>0</v>
      </c>
      <c r="AJ17" s="96">
        <f>IF(AC17=4,G17,0)</f>
        <v>0</v>
      </c>
      <c r="AK17" s="174">
        <f t="shared" si="3"/>
        <v>0</v>
      </c>
    </row>
    <row r="18" spans="1:52" ht="60">
      <c r="A18" s="372" t="s">
        <v>914</v>
      </c>
      <c r="B18" s="271" t="s">
        <v>855</v>
      </c>
      <c r="C18" s="499" t="s">
        <v>445</v>
      </c>
      <c r="D18" s="269" t="s">
        <v>22</v>
      </c>
      <c r="E18" s="373"/>
      <c r="F18" s="373"/>
      <c r="G18" s="579">
        <v>1</v>
      </c>
      <c r="H18" s="270">
        <v>21250</v>
      </c>
      <c r="I18" s="160"/>
      <c r="J18" s="160"/>
      <c r="K18" s="160"/>
      <c r="L18" s="160"/>
      <c r="M18" s="160"/>
      <c r="N18" s="245">
        <f>H18</f>
        <v>21250</v>
      </c>
      <c r="O18" s="160"/>
      <c r="P18" s="160"/>
      <c r="Q18" s="160"/>
      <c r="R18" s="189"/>
      <c r="S18" s="123">
        <f>H18</f>
        <v>21250</v>
      </c>
      <c r="T18" s="142"/>
      <c r="U18" s="142"/>
      <c r="V18" s="269"/>
      <c r="W18" s="142"/>
      <c r="X18" s="142"/>
      <c r="Y18" s="142"/>
      <c r="Z18" s="142"/>
      <c r="AA18" s="142"/>
      <c r="AB18" s="142"/>
      <c r="AC18" s="162">
        <v>1</v>
      </c>
      <c r="AD18" s="96">
        <f>IF(AC18=1,G18,0)</f>
        <v>1</v>
      </c>
      <c r="AE18" s="175">
        <f t="shared" si="0"/>
        <v>21250</v>
      </c>
      <c r="AF18" s="96">
        <f>IF(AC18=2,G18,0)</f>
        <v>0</v>
      </c>
      <c r="AG18" s="175">
        <f t="shared" si="1"/>
        <v>0</v>
      </c>
      <c r="AH18" s="96">
        <f>IF(AC18=3,G18,0)</f>
        <v>0</v>
      </c>
      <c r="AI18" s="175">
        <f t="shared" si="2"/>
        <v>0</v>
      </c>
      <c r="AJ18" s="96">
        <f>IF(AC18=4,G18,0)</f>
        <v>0</v>
      </c>
      <c r="AK18" s="174">
        <f t="shared" si="3"/>
        <v>0</v>
      </c>
    </row>
    <row r="19" spans="1:52">
      <c r="A19" s="372" t="s">
        <v>914</v>
      </c>
      <c r="B19" s="271" t="s">
        <v>574</v>
      </c>
      <c r="C19" s="271" t="s">
        <v>574</v>
      </c>
      <c r="D19" s="269" t="s">
        <v>23</v>
      </c>
      <c r="E19" s="373">
        <v>20619</v>
      </c>
      <c r="F19" s="373"/>
      <c r="G19" s="579">
        <v>1</v>
      </c>
      <c r="H19" s="270">
        <v>14000</v>
      </c>
      <c r="I19" s="160"/>
      <c r="J19" s="160"/>
      <c r="K19" s="160"/>
      <c r="L19" s="160"/>
      <c r="M19" s="160"/>
      <c r="N19" s="245">
        <f t="shared" ref="N19:N30" si="4">H19+I19+M19</f>
        <v>14000</v>
      </c>
      <c r="O19" s="160"/>
      <c r="P19" s="160"/>
      <c r="Q19" s="160"/>
      <c r="R19" s="189"/>
      <c r="S19" s="123">
        <f t="shared" ref="S19:S30" si="5">G19*N19+(P19+R19)</f>
        <v>14000</v>
      </c>
      <c r="T19" s="142"/>
      <c r="U19" s="142"/>
      <c r="V19" s="269"/>
      <c r="W19" s="142"/>
      <c r="X19" s="142"/>
      <c r="Y19" s="142"/>
      <c r="Z19" s="142"/>
      <c r="AA19" s="142"/>
      <c r="AB19" s="142"/>
    </row>
    <row r="20" spans="1:52" ht="30">
      <c r="A20" s="372" t="s">
        <v>914</v>
      </c>
      <c r="B20" s="271" t="s">
        <v>19</v>
      </c>
      <c r="C20" s="271" t="s">
        <v>19</v>
      </c>
      <c r="D20" s="269">
        <v>1231</v>
      </c>
      <c r="E20" s="373">
        <v>23927</v>
      </c>
      <c r="F20" s="373"/>
      <c r="G20" s="579">
        <v>1</v>
      </c>
      <c r="H20" s="567">
        <v>16000</v>
      </c>
      <c r="I20" s="160"/>
      <c r="J20" s="160"/>
      <c r="K20" s="160"/>
      <c r="L20" s="160"/>
      <c r="M20" s="160"/>
      <c r="N20" s="245">
        <f t="shared" si="4"/>
        <v>16000</v>
      </c>
      <c r="O20" s="160"/>
      <c r="P20" s="160"/>
      <c r="Q20" s="160"/>
      <c r="R20" s="189"/>
      <c r="S20" s="123">
        <f t="shared" si="5"/>
        <v>16000</v>
      </c>
      <c r="T20" s="142"/>
      <c r="U20" s="142"/>
      <c r="V20" s="269"/>
      <c r="W20" s="142"/>
      <c r="X20" s="142"/>
      <c r="Y20" s="142"/>
      <c r="Z20" s="142"/>
      <c r="AA20" s="142"/>
      <c r="AB20" s="142"/>
      <c r="AC20" s="162">
        <v>2</v>
      </c>
      <c r="AD20" s="96">
        <f t="shared" ref="AD20:AD28" si="6">IF(AC20=1,G20,0)</f>
        <v>0</v>
      </c>
      <c r="AE20" s="175">
        <f t="shared" si="0"/>
        <v>0</v>
      </c>
      <c r="AF20" s="96">
        <f t="shared" ref="AF20:AF28" si="7">IF(AC20=2,G20,0)</f>
        <v>1</v>
      </c>
      <c r="AG20" s="175">
        <f t="shared" si="1"/>
        <v>16000</v>
      </c>
      <c r="AH20" s="96">
        <f t="shared" ref="AH20:AH28" si="8">IF(AC20=3,G20,0)</f>
        <v>0</v>
      </c>
      <c r="AI20" s="175">
        <f t="shared" si="2"/>
        <v>0</v>
      </c>
      <c r="AJ20" s="96">
        <f t="shared" ref="AJ20:AJ28" si="9">IF(AC20=4,G20,0)</f>
        <v>0</v>
      </c>
      <c r="AK20" s="174">
        <f t="shared" si="3"/>
        <v>0</v>
      </c>
    </row>
    <row r="21" spans="1:52" ht="30">
      <c r="A21" s="393" t="s">
        <v>790</v>
      </c>
      <c r="B21" s="392" t="s">
        <v>1097</v>
      </c>
      <c r="C21" s="271" t="s">
        <v>549</v>
      </c>
      <c r="D21" s="272" t="s">
        <v>798</v>
      </c>
      <c r="E21" s="374"/>
      <c r="F21" s="374"/>
      <c r="G21" s="497">
        <v>0.5</v>
      </c>
      <c r="H21" s="568">
        <v>5000</v>
      </c>
      <c r="I21" s="160"/>
      <c r="J21" s="160"/>
      <c r="K21" s="160"/>
      <c r="L21" s="160"/>
      <c r="M21" s="160"/>
      <c r="N21" s="245">
        <f t="shared" si="4"/>
        <v>5000</v>
      </c>
      <c r="O21" s="160"/>
      <c r="P21" s="160"/>
      <c r="Q21" s="160"/>
      <c r="R21" s="189"/>
      <c r="S21" s="123">
        <f t="shared" si="5"/>
        <v>2500</v>
      </c>
      <c r="T21" s="142"/>
      <c r="U21" s="142"/>
      <c r="V21" s="272"/>
      <c r="W21" s="142"/>
      <c r="X21" s="142"/>
      <c r="Y21" s="142"/>
      <c r="Z21" s="142"/>
      <c r="AA21" s="142"/>
      <c r="AB21" s="142"/>
      <c r="AC21" s="162">
        <v>4</v>
      </c>
      <c r="AD21" s="96">
        <f t="shared" si="6"/>
        <v>0</v>
      </c>
      <c r="AE21" s="175">
        <f t="shared" si="0"/>
        <v>0</v>
      </c>
      <c r="AF21" s="96">
        <f t="shared" si="7"/>
        <v>0</v>
      </c>
      <c r="AG21" s="175">
        <f t="shared" si="1"/>
        <v>0</v>
      </c>
      <c r="AH21" s="96">
        <f t="shared" si="8"/>
        <v>0</v>
      </c>
      <c r="AI21" s="175">
        <f t="shared" si="2"/>
        <v>0</v>
      </c>
      <c r="AJ21" s="96">
        <f t="shared" si="9"/>
        <v>0.5</v>
      </c>
      <c r="AK21" s="174">
        <f t="shared" si="3"/>
        <v>2500</v>
      </c>
    </row>
    <row r="22" spans="1:52">
      <c r="A22" s="372" t="s">
        <v>914</v>
      </c>
      <c r="B22" s="271" t="s">
        <v>283</v>
      </c>
      <c r="C22" s="271" t="s">
        <v>283</v>
      </c>
      <c r="D22" s="272">
        <v>1232</v>
      </c>
      <c r="E22" s="374">
        <v>23805</v>
      </c>
      <c r="F22" s="374"/>
      <c r="G22" s="497">
        <v>1</v>
      </c>
      <c r="H22" s="568">
        <v>14000</v>
      </c>
      <c r="I22" s="160"/>
      <c r="J22" s="160"/>
      <c r="K22" s="160"/>
      <c r="L22" s="160"/>
      <c r="M22" s="160"/>
      <c r="N22" s="245">
        <f t="shared" si="4"/>
        <v>14000</v>
      </c>
      <c r="O22" s="160"/>
      <c r="P22" s="160"/>
      <c r="Q22" s="160"/>
      <c r="R22" s="189"/>
      <c r="S22" s="123">
        <f t="shared" si="5"/>
        <v>14000</v>
      </c>
      <c r="T22" s="142"/>
      <c r="U22" s="142"/>
      <c r="V22" s="272"/>
      <c r="W22" s="142"/>
      <c r="X22" s="142"/>
      <c r="Y22" s="142"/>
      <c r="Z22" s="142"/>
      <c r="AA22" s="142"/>
      <c r="AB22" s="142"/>
      <c r="AC22" s="162">
        <v>4</v>
      </c>
      <c r="AD22" s="96">
        <f t="shared" si="6"/>
        <v>0</v>
      </c>
      <c r="AE22" s="175">
        <f t="shared" si="0"/>
        <v>0</v>
      </c>
      <c r="AF22" s="96">
        <f t="shared" si="7"/>
        <v>0</v>
      </c>
      <c r="AG22" s="175">
        <f t="shared" si="1"/>
        <v>0</v>
      </c>
      <c r="AH22" s="96">
        <f t="shared" si="8"/>
        <v>0</v>
      </c>
      <c r="AI22" s="175">
        <f t="shared" si="2"/>
        <v>0</v>
      </c>
      <c r="AJ22" s="96">
        <f t="shared" si="9"/>
        <v>1</v>
      </c>
      <c r="AK22" s="174">
        <f t="shared" si="3"/>
        <v>14000</v>
      </c>
    </row>
    <row r="23" spans="1:52">
      <c r="A23" s="372" t="s">
        <v>791</v>
      </c>
      <c r="B23" s="392" t="s">
        <v>284</v>
      </c>
      <c r="C23" s="271" t="s">
        <v>284</v>
      </c>
      <c r="D23" s="272">
        <v>3423</v>
      </c>
      <c r="E23" s="374">
        <v>22601</v>
      </c>
      <c r="F23" s="374"/>
      <c r="G23" s="497">
        <v>1</v>
      </c>
      <c r="H23" s="568">
        <v>12000</v>
      </c>
      <c r="I23" s="160"/>
      <c r="J23" s="160"/>
      <c r="K23" s="160"/>
      <c r="L23" s="160"/>
      <c r="M23" s="160"/>
      <c r="N23" s="245">
        <f t="shared" si="4"/>
        <v>12000</v>
      </c>
      <c r="O23" s="160"/>
      <c r="P23" s="160"/>
      <c r="Q23" s="160"/>
      <c r="R23" s="189"/>
      <c r="S23" s="123">
        <f t="shared" si="5"/>
        <v>12000</v>
      </c>
      <c r="T23" s="142"/>
      <c r="U23" s="142"/>
      <c r="V23" s="272"/>
      <c r="W23" s="142"/>
      <c r="X23" s="142"/>
      <c r="Y23" s="142"/>
      <c r="Z23" s="142"/>
      <c r="AA23" s="142"/>
      <c r="AB23" s="142"/>
      <c r="AC23" s="162">
        <v>4</v>
      </c>
      <c r="AD23" s="96">
        <f t="shared" si="6"/>
        <v>0</v>
      </c>
      <c r="AE23" s="175">
        <f t="shared" si="0"/>
        <v>0</v>
      </c>
      <c r="AF23" s="96">
        <f t="shared" si="7"/>
        <v>0</v>
      </c>
      <c r="AG23" s="175">
        <f t="shared" si="1"/>
        <v>0</v>
      </c>
      <c r="AH23" s="96">
        <f t="shared" si="8"/>
        <v>0</v>
      </c>
      <c r="AI23" s="175">
        <f t="shared" si="2"/>
        <v>0</v>
      </c>
      <c r="AJ23" s="96">
        <f t="shared" si="9"/>
        <v>1</v>
      </c>
      <c r="AK23" s="174">
        <f t="shared" si="3"/>
        <v>12000</v>
      </c>
    </row>
    <row r="24" spans="1:52">
      <c r="A24" s="372" t="s">
        <v>790</v>
      </c>
      <c r="B24" s="676" t="s">
        <v>36</v>
      </c>
      <c r="C24" s="271" t="s">
        <v>36</v>
      </c>
      <c r="D24" s="272">
        <v>2429</v>
      </c>
      <c r="E24" s="374">
        <v>25500</v>
      </c>
      <c r="F24" s="374"/>
      <c r="G24" s="497">
        <v>1</v>
      </c>
      <c r="H24" s="568">
        <v>13000</v>
      </c>
      <c r="I24" s="160"/>
      <c r="J24" s="160"/>
      <c r="K24" s="160"/>
      <c r="L24" s="160"/>
      <c r="M24" s="160"/>
      <c r="N24" s="245">
        <f t="shared" si="4"/>
        <v>13000</v>
      </c>
      <c r="O24" s="160"/>
      <c r="P24" s="160"/>
      <c r="Q24" s="160"/>
      <c r="R24" s="189"/>
      <c r="S24" s="123">
        <f t="shared" si="5"/>
        <v>13000</v>
      </c>
      <c r="T24" s="142"/>
      <c r="U24" s="142"/>
      <c r="V24" s="272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1</v>
      </c>
      <c r="AK24" s="174">
        <f t="shared" si="3"/>
        <v>13000</v>
      </c>
    </row>
    <row r="25" spans="1:52">
      <c r="A25" s="372" t="s">
        <v>790</v>
      </c>
      <c r="B25" s="271" t="s">
        <v>593</v>
      </c>
      <c r="C25" s="271" t="s">
        <v>593</v>
      </c>
      <c r="D25" s="272" t="s">
        <v>594</v>
      </c>
      <c r="E25" s="374"/>
      <c r="F25" s="374"/>
      <c r="G25" s="497">
        <v>2</v>
      </c>
      <c r="H25" s="568">
        <v>13000</v>
      </c>
      <c r="I25" s="160"/>
      <c r="J25" s="160"/>
      <c r="K25" s="160"/>
      <c r="L25" s="160"/>
      <c r="M25" s="160"/>
      <c r="N25" s="245">
        <f>H25+I25+M25</f>
        <v>13000</v>
      </c>
      <c r="O25" s="160"/>
      <c r="P25" s="160"/>
      <c r="Q25" s="160"/>
      <c r="R25" s="189"/>
      <c r="S25" s="123">
        <f>G25*N25+(P25+R25)</f>
        <v>26000</v>
      </c>
      <c r="T25" s="142"/>
      <c r="U25" s="142"/>
      <c r="V25" s="272"/>
      <c r="W25" s="142"/>
      <c r="X25" s="142"/>
      <c r="Y25" s="142"/>
      <c r="Z25" s="142"/>
      <c r="AA25" s="142"/>
      <c r="AB25" s="142"/>
    </row>
    <row r="26" spans="1:52">
      <c r="A26" s="372" t="s">
        <v>790</v>
      </c>
      <c r="B26" s="190" t="s">
        <v>344</v>
      </c>
      <c r="C26" s="390" t="s">
        <v>843</v>
      </c>
      <c r="D26" s="346" t="s">
        <v>795</v>
      </c>
      <c r="E26" s="347">
        <v>25377</v>
      </c>
      <c r="F26" s="347"/>
      <c r="G26" s="497">
        <v>1</v>
      </c>
      <c r="H26" s="568">
        <v>12000</v>
      </c>
      <c r="I26" s="160"/>
      <c r="J26" s="160"/>
      <c r="K26" s="160"/>
      <c r="L26" s="160"/>
      <c r="M26" s="160"/>
      <c r="N26" s="245">
        <f t="shared" si="4"/>
        <v>12000</v>
      </c>
      <c r="O26" s="160"/>
      <c r="P26" s="160"/>
      <c r="Q26" s="160"/>
      <c r="R26" s="189"/>
      <c r="S26" s="123">
        <f t="shared" si="5"/>
        <v>12000</v>
      </c>
      <c r="T26" s="142"/>
      <c r="U26" s="142"/>
      <c r="V26" s="191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12000</v>
      </c>
    </row>
    <row r="27" spans="1:52">
      <c r="A27" s="372" t="s">
        <v>790</v>
      </c>
      <c r="B27" s="392" t="s">
        <v>796</v>
      </c>
      <c r="C27" s="271" t="s">
        <v>796</v>
      </c>
      <c r="D27" s="272" t="s">
        <v>797</v>
      </c>
      <c r="E27" s="374">
        <v>25374</v>
      </c>
      <c r="F27" s="374"/>
      <c r="G27" s="497">
        <v>1</v>
      </c>
      <c r="H27" s="568">
        <v>12000</v>
      </c>
      <c r="I27" s="160"/>
      <c r="J27" s="160"/>
      <c r="K27" s="160"/>
      <c r="L27" s="160"/>
      <c r="M27" s="160"/>
      <c r="N27" s="245">
        <f t="shared" si="4"/>
        <v>12000</v>
      </c>
      <c r="O27" s="160"/>
      <c r="P27" s="160"/>
      <c r="Q27" s="160"/>
      <c r="R27" s="189"/>
      <c r="S27" s="123">
        <f t="shared" si="5"/>
        <v>12000</v>
      </c>
      <c r="T27" s="142"/>
      <c r="U27" s="142"/>
      <c r="V27" s="272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12000</v>
      </c>
    </row>
    <row r="28" spans="1:52">
      <c r="A28" s="372" t="s">
        <v>792</v>
      </c>
      <c r="B28" s="271" t="s">
        <v>992</v>
      </c>
      <c r="C28" s="271" t="s">
        <v>992</v>
      </c>
      <c r="D28" s="631">
        <v>4115</v>
      </c>
      <c r="E28" s="374">
        <v>24690</v>
      </c>
      <c r="F28" s="374"/>
      <c r="G28" s="497">
        <v>1</v>
      </c>
      <c r="H28" s="568">
        <v>4058</v>
      </c>
      <c r="I28" s="160"/>
      <c r="J28" s="160"/>
      <c r="K28" s="160"/>
      <c r="L28" s="160"/>
      <c r="M28" s="160"/>
      <c r="N28" s="245">
        <f t="shared" si="4"/>
        <v>4058</v>
      </c>
      <c r="O28" s="160"/>
      <c r="P28" s="160"/>
      <c r="Q28" s="160"/>
      <c r="R28" s="189"/>
      <c r="S28" s="123">
        <f t="shared" si="5"/>
        <v>4058</v>
      </c>
      <c r="T28" s="142"/>
      <c r="U28" s="142"/>
      <c r="V28" s="272"/>
      <c r="W28" s="142"/>
      <c r="X28" s="142"/>
      <c r="Y28" s="142"/>
      <c r="Z28" s="142"/>
      <c r="AA28" s="142"/>
      <c r="AB28" s="142"/>
      <c r="AC28" s="162">
        <v>4</v>
      </c>
      <c r="AD28" s="96">
        <f t="shared" si="6"/>
        <v>0</v>
      </c>
      <c r="AE28" s="175">
        <f t="shared" si="0"/>
        <v>0</v>
      </c>
      <c r="AF28" s="96">
        <f t="shared" si="7"/>
        <v>0</v>
      </c>
      <c r="AG28" s="175">
        <f t="shared" si="1"/>
        <v>0</v>
      </c>
      <c r="AH28" s="96">
        <f t="shared" si="8"/>
        <v>0</v>
      </c>
      <c r="AI28" s="175">
        <f t="shared" si="2"/>
        <v>0</v>
      </c>
      <c r="AJ28" s="96">
        <f t="shared" si="9"/>
        <v>1</v>
      </c>
      <c r="AK28" s="174">
        <f t="shared" si="3"/>
        <v>4058</v>
      </c>
    </row>
    <row r="29" spans="1:52" ht="15.75" thickBot="1">
      <c r="A29" s="372" t="s">
        <v>790</v>
      </c>
      <c r="B29" s="271" t="s">
        <v>969</v>
      </c>
      <c r="C29" s="271" t="s">
        <v>969</v>
      </c>
      <c r="D29" s="273" t="s">
        <v>798</v>
      </c>
      <c r="E29" s="374">
        <v>22314</v>
      </c>
      <c r="F29" s="374"/>
      <c r="G29" s="497">
        <v>0.25</v>
      </c>
      <c r="H29" s="569">
        <v>10000</v>
      </c>
      <c r="I29" s="160"/>
      <c r="J29" s="160"/>
      <c r="K29" s="160"/>
      <c r="L29" s="160"/>
      <c r="M29" s="160"/>
      <c r="N29" s="245">
        <f t="shared" si="4"/>
        <v>10000</v>
      </c>
      <c r="O29" s="160"/>
      <c r="P29" s="160"/>
      <c r="Q29" s="160"/>
      <c r="R29" s="189"/>
      <c r="S29" s="123">
        <f t="shared" si="5"/>
        <v>2500</v>
      </c>
      <c r="T29" s="142"/>
      <c r="U29" s="142"/>
      <c r="V29" s="272"/>
      <c r="W29" s="142"/>
      <c r="X29" s="142"/>
      <c r="Y29" s="142"/>
      <c r="Z29" s="142"/>
      <c r="AA29" s="142"/>
      <c r="AB29" s="142"/>
    </row>
    <row r="30" spans="1:52" ht="18.75" customHeight="1" thickBot="1">
      <c r="A30" s="372" t="s">
        <v>790</v>
      </c>
      <c r="B30" s="271" t="s">
        <v>970</v>
      </c>
      <c r="C30" s="271" t="s">
        <v>970</v>
      </c>
      <c r="D30" s="273" t="s">
        <v>798</v>
      </c>
      <c r="E30" s="375"/>
      <c r="F30" s="375"/>
      <c r="G30" s="580">
        <v>1</v>
      </c>
      <c r="H30" s="569">
        <v>10000</v>
      </c>
      <c r="I30" s="164"/>
      <c r="J30" s="164"/>
      <c r="K30" s="164"/>
      <c r="L30" s="164"/>
      <c r="M30" s="164"/>
      <c r="N30" s="337">
        <f t="shared" si="4"/>
        <v>10000</v>
      </c>
      <c r="O30" s="160"/>
      <c r="P30" s="160"/>
      <c r="Q30" s="160"/>
      <c r="R30" s="189"/>
      <c r="S30" s="326">
        <f t="shared" si="5"/>
        <v>10000</v>
      </c>
      <c r="T30" s="353"/>
      <c r="U30" s="353"/>
      <c r="V30" s="272"/>
      <c r="W30" s="353"/>
      <c r="X30" s="353"/>
      <c r="Y30" s="353"/>
      <c r="Z30" s="353"/>
      <c r="AA30" s="353"/>
      <c r="AB30" s="353"/>
      <c r="AC30" s="469">
        <v>4</v>
      </c>
      <c r="AD30" s="470">
        <f>IF(AC30=1,G30,0)</f>
        <v>0</v>
      </c>
      <c r="AE30" s="471">
        <f t="shared" si="0"/>
        <v>0</v>
      </c>
      <c r="AF30" s="470">
        <f>IF(AC30=2,G30,0)</f>
        <v>0</v>
      </c>
      <c r="AG30" s="471">
        <f t="shared" si="1"/>
        <v>0</v>
      </c>
      <c r="AH30" s="470">
        <f>IF(AC30=3,G30,0)</f>
        <v>0</v>
      </c>
      <c r="AI30" s="471">
        <f t="shared" si="2"/>
        <v>0</v>
      </c>
      <c r="AJ30" s="470">
        <f>IF(AC30=4,G30,0)</f>
        <v>1</v>
      </c>
      <c r="AK30" s="472">
        <f t="shared" si="3"/>
        <v>10000</v>
      </c>
    </row>
    <row r="31" spans="1:52" s="168" customFormat="1" ht="15.75" thickBot="1">
      <c r="A31" s="275" t="s">
        <v>524</v>
      </c>
      <c r="B31" s="276" t="s">
        <v>681</v>
      </c>
      <c r="C31" s="276"/>
      <c r="D31" s="277"/>
      <c r="E31" s="277"/>
      <c r="F31" s="277"/>
      <c r="G31" s="278">
        <f>SUM(G16:G30)</f>
        <v>14.75</v>
      </c>
      <c r="H31" s="278"/>
      <c r="I31" s="279"/>
      <c r="J31" s="279"/>
      <c r="K31" s="279"/>
      <c r="L31" s="279"/>
      <c r="M31" s="280"/>
      <c r="N31" s="281"/>
      <c r="O31" s="282"/>
      <c r="P31" s="282"/>
      <c r="Q31" s="282"/>
      <c r="R31" s="283"/>
      <c r="S31" s="278">
        <f>SUM(S16:S30)</f>
        <v>205558</v>
      </c>
      <c r="T31" s="209"/>
      <c r="U31" s="209"/>
      <c r="V31" s="209"/>
      <c r="W31" s="209"/>
      <c r="X31" s="209"/>
      <c r="Y31" s="209"/>
      <c r="Z31" s="209"/>
      <c r="AA31" s="209"/>
      <c r="AB31" s="209">
        <f>SUM(G16:G30)</f>
        <v>14.75</v>
      </c>
      <c r="AC31" s="169"/>
      <c r="AD31" s="170">
        <f t="shared" ref="AD31:AK31" si="10">SUM(AD16:AD30)</f>
        <v>3</v>
      </c>
      <c r="AE31" s="171">
        <f t="shared" si="10"/>
        <v>67500</v>
      </c>
      <c r="AF31" s="170">
        <f t="shared" si="10"/>
        <v>1</v>
      </c>
      <c r="AG31" s="171">
        <f t="shared" si="10"/>
        <v>16000</v>
      </c>
      <c r="AH31" s="170">
        <f t="shared" si="10"/>
        <v>0</v>
      </c>
      <c r="AI31" s="171">
        <f t="shared" si="10"/>
        <v>0</v>
      </c>
      <c r="AJ31" s="170">
        <f t="shared" si="10"/>
        <v>7.5</v>
      </c>
      <c r="AK31" s="172">
        <f t="shared" si="10"/>
        <v>79558</v>
      </c>
      <c r="AL31" s="185">
        <f>AD31</f>
        <v>3</v>
      </c>
      <c r="AM31" s="185">
        <f>AE31</f>
        <v>67500</v>
      </c>
      <c r="AN31" s="185">
        <f t="shared" ref="AN31:AS31" si="11">AF31</f>
        <v>1</v>
      </c>
      <c r="AO31" s="185">
        <f t="shared" si="11"/>
        <v>16000</v>
      </c>
      <c r="AP31" s="185">
        <f t="shared" si="11"/>
        <v>0</v>
      </c>
      <c r="AQ31" s="185">
        <f t="shared" si="11"/>
        <v>0</v>
      </c>
      <c r="AR31" s="185">
        <f t="shared" si="11"/>
        <v>7.5</v>
      </c>
      <c r="AS31" s="186">
        <f t="shared" si="11"/>
        <v>79558</v>
      </c>
      <c r="AT31" s="503"/>
      <c r="AU31" s="91"/>
      <c r="AV31" s="91"/>
      <c r="AW31" s="91"/>
      <c r="AX31" s="91"/>
      <c r="AY31" s="91"/>
      <c r="AZ31" s="91"/>
    </row>
    <row r="32" spans="1:52">
      <c r="A32" s="284"/>
      <c r="B32" s="285" t="s">
        <v>682</v>
      </c>
      <c r="C32" s="285"/>
      <c r="D32" s="285"/>
      <c r="E32" s="285"/>
      <c r="F32" s="285"/>
      <c r="G32" s="286">
        <f>SUM(G16:G18)</f>
        <v>3</v>
      </c>
      <c r="H32" s="286"/>
      <c r="I32" s="286"/>
      <c r="J32" s="286"/>
      <c r="K32" s="286"/>
      <c r="L32" s="286"/>
      <c r="M32" s="287"/>
      <c r="N32" s="288"/>
      <c r="O32" s="289"/>
      <c r="P32" s="289"/>
      <c r="Q32" s="289"/>
      <c r="R32" s="289"/>
      <c r="S32" s="319">
        <f>SUM(S16:S18)</f>
        <v>67500</v>
      </c>
      <c r="T32" s="142"/>
      <c r="U32" s="142"/>
      <c r="V32" s="142"/>
      <c r="W32" s="142"/>
      <c r="X32" s="142"/>
      <c r="Y32" s="142"/>
      <c r="Z32" s="142"/>
      <c r="AA32" s="142"/>
      <c r="AB32" s="142"/>
    </row>
    <row r="33" spans="1:52">
      <c r="A33" s="284"/>
      <c r="B33" s="285" t="s">
        <v>683</v>
      </c>
      <c r="C33" s="285"/>
      <c r="D33" s="285"/>
      <c r="E33" s="285"/>
      <c r="F33" s="285"/>
      <c r="G33" s="289">
        <f>G19</f>
        <v>1</v>
      </c>
      <c r="H33" s="289"/>
      <c r="I33" s="289"/>
      <c r="J33" s="289"/>
      <c r="K33" s="289"/>
      <c r="L33" s="289"/>
      <c r="M33" s="287"/>
      <c r="N33" s="288"/>
      <c r="O33" s="289"/>
      <c r="P33" s="289"/>
      <c r="Q33" s="289"/>
      <c r="R33" s="289"/>
      <c r="S33" s="319">
        <f>S19</f>
        <v>14000</v>
      </c>
      <c r="T33" s="142"/>
      <c r="U33" s="142"/>
      <c r="V33" s="142"/>
      <c r="W33" s="142"/>
      <c r="X33" s="142"/>
      <c r="Y33" s="142"/>
      <c r="Z33" s="142"/>
      <c r="AA33" s="142"/>
      <c r="AB33" s="142"/>
    </row>
    <row r="34" spans="1:52" ht="15.75" thickBot="1">
      <c r="A34" s="290"/>
      <c r="B34" s="291" t="s">
        <v>684</v>
      </c>
      <c r="C34" s="291"/>
      <c r="D34" s="291"/>
      <c r="E34" s="291"/>
      <c r="F34" s="291"/>
      <c r="G34" s="292">
        <f>SUM(G20:G30)</f>
        <v>10.75</v>
      </c>
      <c r="H34" s="292"/>
      <c r="I34" s="293"/>
      <c r="J34" s="292"/>
      <c r="K34" s="292"/>
      <c r="L34" s="292"/>
      <c r="M34" s="294"/>
      <c r="N34" s="295"/>
      <c r="O34" s="296"/>
      <c r="P34" s="296"/>
      <c r="Q34" s="296"/>
      <c r="R34" s="296"/>
      <c r="S34" s="321">
        <f>SUM(S20:S30)</f>
        <v>124058</v>
      </c>
      <c r="T34" s="142"/>
      <c r="U34" s="142"/>
      <c r="V34" s="142"/>
      <c r="W34" s="142"/>
      <c r="X34" s="142"/>
      <c r="Y34" s="142"/>
      <c r="Z34" s="142"/>
      <c r="AA34" s="142"/>
      <c r="AB34" s="142"/>
    </row>
    <row r="35" spans="1:52" ht="18.75" customHeight="1">
      <c r="A35" s="734" t="s">
        <v>151</v>
      </c>
      <c r="B35" s="735"/>
      <c r="C35" s="735"/>
      <c r="D35" s="735"/>
      <c r="E35" s="735"/>
      <c r="F35" s="735"/>
      <c r="G35" s="735"/>
      <c r="H35" s="735"/>
      <c r="I35" s="735"/>
      <c r="J35" s="735"/>
      <c r="K35" s="735"/>
      <c r="L35" s="735"/>
      <c r="M35" s="735"/>
      <c r="N35" s="735"/>
      <c r="O35" s="735"/>
      <c r="P35" s="735"/>
      <c r="Q35" s="735"/>
      <c r="R35" s="735"/>
      <c r="S35" s="761"/>
      <c r="T35" s="242"/>
      <c r="U35" s="242"/>
      <c r="V35" s="242"/>
      <c r="W35" s="242"/>
      <c r="X35" s="242"/>
      <c r="Y35" s="242"/>
      <c r="Z35" s="242"/>
      <c r="AA35" s="242"/>
      <c r="AB35" s="332"/>
      <c r="AZ35" s="550"/>
    </row>
    <row r="36" spans="1:52">
      <c r="A36" s="372" t="s">
        <v>914</v>
      </c>
      <c r="B36" s="190" t="s">
        <v>826</v>
      </c>
      <c r="C36" s="190" t="s">
        <v>826</v>
      </c>
      <c r="D36" s="191" t="s">
        <v>528</v>
      </c>
      <c r="E36" s="191" t="s">
        <v>579</v>
      </c>
      <c r="F36" s="191"/>
      <c r="G36" s="497">
        <v>1</v>
      </c>
      <c r="H36" s="579">
        <v>17000</v>
      </c>
      <c r="I36" s="191"/>
      <c r="J36" s="191"/>
      <c r="K36" s="191"/>
      <c r="L36" s="191"/>
      <c r="M36" s="160"/>
      <c r="N36" s="245">
        <f>H36</f>
        <v>17000</v>
      </c>
      <c r="O36" s="160"/>
      <c r="P36" s="160"/>
      <c r="Q36" s="160"/>
      <c r="R36" s="160"/>
      <c r="S36" s="123">
        <f t="shared" ref="S36:S43" si="12">G36*N36+(P36+R36)</f>
        <v>17000</v>
      </c>
      <c r="T36" s="142"/>
      <c r="U36" s="142"/>
      <c r="V36" s="142"/>
      <c r="W36" s="142"/>
      <c r="X36" s="142"/>
      <c r="Y36" s="142"/>
      <c r="Z36" s="142"/>
      <c r="AA36" s="142"/>
      <c r="AB36" s="142"/>
      <c r="AC36" s="162">
        <v>4</v>
      </c>
      <c r="AD36" s="96">
        <f t="shared" ref="AD36:AD43" si="13">IF(AC36=1,M36,0)</f>
        <v>0</v>
      </c>
      <c r="AE36" s="175">
        <f>IF(AC36=1,#REF!,0)</f>
        <v>0</v>
      </c>
      <c r="AF36" s="96">
        <f t="shared" ref="AF36:AF43" si="14">IF(AC36=2,M36,0)</f>
        <v>0</v>
      </c>
      <c r="AG36" s="175">
        <f>IF(AC36=2,#REF!,0)</f>
        <v>0</v>
      </c>
      <c r="AH36" s="96">
        <f t="shared" ref="AH36:AH43" si="15">IF(AC36=3,M36,0)</f>
        <v>0</v>
      </c>
      <c r="AI36" s="175">
        <f>IF(AC36=3,#REF!,0)</f>
        <v>0</v>
      </c>
      <c r="AJ36" s="96">
        <f t="shared" ref="AJ36:AJ43" si="16">IF(AC36=4,M36,0)</f>
        <v>0</v>
      </c>
      <c r="AK36" s="174" t="e">
        <f>IF(AC36=4,#REF!,0)</f>
        <v>#REF!</v>
      </c>
      <c r="AZ36" s="550"/>
    </row>
    <row r="37" spans="1:52">
      <c r="A37" s="372" t="s">
        <v>791</v>
      </c>
      <c r="B37" s="190" t="s">
        <v>105</v>
      </c>
      <c r="C37" s="379" t="s">
        <v>578</v>
      </c>
      <c r="D37" s="191" t="s">
        <v>529</v>
      </c>
      <c r="E37" s="191" t="s">
        <v>426</v>
      </c>
      <c r="F37" s="191"/>
      <c r="G37" s="497">
        <v>1</v>
      </c>
      <c r="H37" s="575" t="s">
        <v>1079</v>
      </c>
      <c r="I37" s="191"/>
      <c r="J37" s="191"/>
      <c r="K37" s="191"/>
      <c r="L37" s="191"/>
      <c r="M37" s="160"/>
      <c r="N37" s="245">
        <f t="shared" ref="N37:N43" si="17">H37+I37+J37+K37+L37+M37</f>
        <v>12000</v>
      </c>
      <c r="O37" s="160"/>
      <c r="P37" s="160"/>
      <c r="Q37" s="160"/>
      <c r="R37" s="160"/>
      <c r="S37" s="123">
        <f t="shared" si="12"/>
        <v>12000</v>
      </c>
      <c r="T37" s="142"/>
      <c r="U37" s="142"/>
      <c r="V37" s="142"/>
      <c r="W37" s="142"/>
      <c r="X37" s="142"/>
      <c r="Y37" s="142"/>
      <c r="Z37" s="142"/>
      <c r="AA37" s="142"/>
      <c r="AB37" s="142"/>
      <c r="AC37" s="173">
        <v>4</v>
      </c>
      <c r="AD37" s="96">
        <f t="shared" si="13"/>
        <v>0</v>
      </c>
      <c r="AE37" s="175">
        <f t="shared" ref="AE37:AE43" si="18">IF(AC37=1,S37,0)</f>
        <v>0</v>
      </c>
      <c r="AF37" s="96">
        <f t="shared" si="14"/>
        <v>0</v>
      </c>
      <c r="AG37" s="175">
        <f t="shared" ref="AG37:AG43" si="19">IF(AC37=2,S37,0)</f>
        <v>0</v>
      </c>
      <c r="AH37" s="96">
        <f t="shared" si="15"/>
        <v>0</v>
      </c>
      <c r="AI37" s="175">
        <f t="shared" ref="AI37:AI43" si="20">IF(AC37=3,S37,0)</f>
        <v>0</v>
      </c>
      <c r="AJ37" s="96">
        <f t="shared" si="16"/>
        <v>0</v>
      </c>
      <c r="AK37" s="174">
        <f t="shared" ref="AK37:AK43" si="21">IF(AC37=4,S37,0)</f>
        <v>12000</v>
      </c>
      <c r="AZ37" s="550"/>
    </row>
    <row r="38" spans="1:52" ht="30">
      <c r="A38" s="372" t="s">
        <v>791</v>
      </c>
      <c r="B38" s="190" t="s">
        <v>1103</v>
      </c>
      <c r="C38" s="379" t="s">
        <v>578</v>
      </c>
      <c r="D38" s="191" t="s">
        <v>529</v>
      </c>
      <c r="E38" s="191" t="s">
        <v>426</v>
      </c>
      <c r="F38" s="191"/>
      <c r="G38" s="497">
        <v>1</v>
      </c>
      <c r="H38" s="575" t="s">
        <v>1079</v>
      </c>
      <c r="I38" s="191"/>
      <c r="J38" s="191"/>
      <c r="K38" s="191"/>
      <c r="L38" s="191"/>
      <c r="M38" s="160"/>
      <c r="N38" s="245">
        <f t="shared" si="17"/>
        <v>12000</v>
      </c>
      <c r="O38" s="160"/>
      <c r="P38" s="160"/>
      <c r="Q38" s="160"/>
      <c r="R38" s="160"/>
      <c r="S38" s="123">
        <f t="shared" si="12"/>
        <v>12000</v>
      </c>
      <c r="T38" s="142"/>
      <c r="U38" s="142"/>
      <c r="V38" s="142"/>
      <c r="W38" s="142"/>
      <c r="X38" s="142"/>
      <c r="Y38" s="142"/>
      <c r="Z38" s="142"/>
      <c r="AA38" s="142"/>
      <c r="AB38" s="142"/>
      <c r="AC38" s="210">
        <v>4</v>
      </c>
      <c r="AD38" s="96">
        <f t="shared" si="13"/>
        <v>0</v>
      </c>
      <c r="AE38" s="175">
        <f t="shared" si="18"/>
        <v>0</v>
      </c>
      <c r="AF38" s="96">
        <f t="shared" si="14"/>
        <v>0</v>
      </c>
      <c r="AG38" s="175">
        <f t="shared" si="19"/>
        <v>0</v>
      </c>
      <c r="AH38" s="96">
        <f t="shared" si="15"/>
        <v>0</v>
      </c>
      <c r="AI38" s="175">
        <f t="shared" si="20"/>
        <v>0</v>
      </c>
      <c r="AJ38" s="96">
        <f t="shared" si="16"/>
        <v>0</v>
      </c>
      <c r="AK38" s="174">
        <f t="shared" si="21"/>
        <v>12000</v>
      </c>
      <c r="AZ38" s="550"/>
    </row>
    <row r="39" spans="1:52">
      <c r="A39" s="372" t="s">
        <v>791</v>
      </c>
      <c r="B39" s="190" t="s">
        <v>1104</v>
      </c>
      <c r="C39" s="379" t="s">
        <v>578</v>
      </c>
      <c r="D39" s="191" t="s">
        <v>529</v>
      </c>
      <c r="E39" s="191" t="s">
        <v>426</v>
      </c>
      <c r="F39" s="191"/>
      <c r="G39" s="497">
        <v>1</v>
      </c>
      <c r="H39" s="575" t="s">
        <v>1079</v>
      </c>
      <c r="I39" s="195"/>
      <c r="J39" s="191"/>
      <c r="K39" s="191"/>
      <c r="L39" s="191"/>
      <c r="M39" s="160"/>
      <c r="N39" s="245">
        <f t="shared" si="17"/>
        <v>12000</v>
      </c>
      <c r="O39" s="160"/>
      <c r="P39" s="160"/>
      <c r="Q39" s="160"/>
      <c r="R39" s="160"/>
      <c r="S39" s="123">
        <f t="shared" si="12"/>
        <v>12000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si="13"/>
        <v>0</v>
      </c>
      <c r="AE39" s="175">
        <f t="shared" si="18"/>
        <v>0</v>
      </c>
      <c r="AF39" s="96">
        <f t="shared" si="14"/>
        <v>0</v>
      </c>
      <c r="AG39" s="175">
        <f t="shared" si="19"/>
        <v>0</v>
      </c>
      <c r="AH39" s="96">
        <f t="shared" si="15"/>
        <v>0</v>
      </c>
      <c r="AI39" s="175">
        <f t="shared" si="20"/>
        <v>0</v>
      </c>
      <c r="AJ39" s="96">
        <f t="shared" si="16"/>
        <v>0</v>
      </c>
      <c r="AK39" s="174">
        <f t="shared" si="21"/>
        <v>12000</v>
      </c>
      <c r="AZ39" s="551"/>
    </row>
    <row r="40" spans="1:52" ht="30">
      <c r="A40" s="372" t="s">
        <v>791</v>
      </c>
      <c r="B40" s="190" t="s">
        <v>343</v>
      </c>
      <c r="C40" s="379" t="s">
        <v>578</v>
      </c>
      <c r="D40" s="191" t="s">
        <v>529</v>
      </c>
      <c r="E40" s="191" t="s">
        <v>426</v>
      </c>
      <c r="F40" s="191"/>
      <c r="G40" s="497">
        <v>1</v>
      </c>
      <c r="H40" s="575" t="s">
        <v>1079</v>
      </c>
      <c r="I40" s="191"/>
      <c r="J40" s="243"/>
      <c r="K40" s="191"/>
      <c r="L40" s="191"/>
      <c r="M40" s="160"/>
      <c r="N40" s="245">
        <f t="shared" si="17"/>
        <v>12000</v>
      </c>
      <c r="O40" s="160"/>
      <c r="P40" s="160"/>
      <c r="Q40" s="160"/>
      <c r="R40" s="160"/>
      <c r="S40" s="123">
        <f t="shared" si="12"/>
        <v>12000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62">
        <v>4</v>
      </c>
      <c r="AD40" s="96">
        <f t="shared" si="13"/>
        <v>0</v>
      </c>
      <c r="AE40" s="175">
        <f t="shared" si="18"/>
        <v>0</v>
      </c>
      <c r="AF40" s="96">
        <f t="shared" si="14"/>
        <v>0</v>
      </c>
      <c r="AG40" s="175">
        <f t="shared" si="19"/>
        <v>0</v>
      </c>
      <c r="AH40" s="96">
        <f t="shared" si="15"/>
        <v>0</v>
      </c>
      <c r="AI40" s="175">
        <f t="shared" si="20"/>
        <v>0</v>
      </c>
      <c r="AJ40" s="96">
        <f t="shared" si="16"/>
        <v>0</v>
      </c>
      <c r="AK40" s="174">
        <f t="shared" si="21"/>
        <v>12000</v>
      </c>
    </row>
    <row r="41" spans="1:52" ht="30">
      <c r="A41" s="372" t="s">
        <v>791</v>
      </c>
      <c r="B41" s="190" t="s">
        <v>1105</v>
      </c>
      <c r="C41" s="379" t="s">
        <v>578</v>
      </c>
      <c r="D41" s="191" t="s">
        <v>529</v>
      </c>
      <c r="E41" s="191" t="s">
        <v>426</v>
      </c>
      <c r="F41" s="191"/>
      <c r="G41" s="497">
        <v>1</v>
      </c>
      <c r="H41" s="575" t="s">
        <v>1079</v>
      </c>
      <c r="I41" s="201"/>
      <c r="J41" s="191"/>
      <c r="K41" s="191"/>
      <c r="L41" s="191"/>
      <c r="M41" s="160"/>
      <c r="N41" s="245">
        <f t="shared" si="17"/>
        <v>12000</v>
      </c>
      <c r="O41" s="160"/>
      <c r="P41" s="160"/>
      <c r="Q41" s="160"/>
      <c r="R41" s="160"/>
      <c r="S41" s="123">
        <f t="shared" si="12"/>
        <v>12000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162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12000</v>
      </c>
    </row>
    <row r="42" spans="1:52" ht="15" customHeight="1" thickBot="1">
      <c r="A42" s="372" t="s">
        <v>792</v>
      </c>
      <c r="B42" s="190" t="s">
        <v>868</v>
      </c>
      <c r="C42" s="379" t="s">
        <v>868</v>
      </c>
      <c r="D42" s="191" t="s">
        <v>580</v>
      </c>
      <c r="E42" s="191" t="s">
        <v>581</v>
      </c>
      <c r="F42" s="191"/>
      <c r="G42" s="497">
        <v>1</v>
      </c>
      <c r="H42" s="575" t="s">
        <v>1080</v>
      </c>
      <c r="I42" s="191"/>
      <c r="J42" s="191"/>
      <c r="K42" s="191"/>
      <c r="L42" s="191"/>
      <c r="M42" s="160"/>
      <c r="N42" s="245">
        <f t="shared" si="17"/>
        <v>11000</v>
      </c>
      <c r="O42" s="160"/>
      <c r="P42" s="160"/>
      <c r="Q42" s="160"/>
      <c r="R42" s="160"/>
      <c r="S42" s="123">
        <f t="shared" si="12"/>
        <v>11000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11000</v>
      </c>
    </row>
    <row r="43" spans="1:52" ht="15.75" hidden="1" thickBot="1">
      <c r="A43" s="387" t="s">
        <v>792</v>
      </c>
      <c r="B43" s="192" t="s">
        <v>572</v>
      </c>
      <c r="C43" s="192" t="s">
        <v>981</v>
      </c>
      <c r="D43" s="193" t="s">
        <v>506</v>
      </c>
      <c r="E43" s="247"/>
      <c r="F43" s="247" t="s">
        <v>400</v>
      </c>
      <c r="G43" s="274"/>
      <c r="H43" s="193" t="s">
        <v>865</v>
      </c>
      <c r="I43" s="355"/>
      <c r="J43" s="193"/>
      <c r="K43" s="193"/>
      <c r="L43" s="193"/>
      <c r="M43" s="164"/>
      <c r="N43" s="337">
        <f t="shared" si="17"/>
        <v>2670</v>
      </c>
      <c r="O43" s="164"/>
      <c r="P43" s="164"/>
      <c r="Q43" s="164"/>
      <c r="R43" s="164"/>
      <c r="S43" s="123">
        <f t="shared" si="12"/>
        <v>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0</v>
      </c>
    </row>
    <row r="44" spans="1:52" s="168" customFormat="1">
      <c r="A44" s="275"/>
      <c r="B44" s="300" t="s">
        <v>681</v>
      </c>
      <c r="C44" s="301"/>
      <c r="D44" s="301"/>
      <c r="E44" s="331"/>
      <c r="F44" s="331"/>
      <c r="G44" s="278">
        <f>SUM(G36:G43)</f>
        <v>7</v>
      </c>
      <c r="H44" s="331"/>
      <c r="I44" s="331"/>
      <c r="J44" s="331"/>
      <c r="K44" s="331"/>
      <c r="L44" s="331"/>
      <c r="M44" s="278">
        <f>SUM(M36:M43)</f>
        <v>0</v>
      </c>
      <c r="N44" s="283"/>
      <c r="O44" s="282"/>
      <c r="P44" s="282"/>
      <c r="Q44" s="282"/>
      <c r="R44" s="282"/>
      <c r="S44" s="563">
        <f>SUM(S36:S43)</f>
        <v>88000</v>
      </c>
      <c r="T44" s="209"/>
      <c r="U44" s="209"/>
      <c r="V44" s="209"/>
      <c r="W44" s="209"/>
      <c r="X44" s="209"/>
      <c r="Y44" s="209"/>
      <c r="Z44" s="209"/>
      <c r="AA44" s="209"/>
      <c r="AB44" s="209">
        <f>SUM(M36:M43)</f>
        <v>0</v>
      </c>
      <c r="AC44" s="169"/>
      <c r="AD44" s="170">
        <f t="shared" ref="AD44:AK44" si="22">SUM(AD36:AD43)</f>
        <v>0</v>
      </c>
      <c r="AE44" s="171">
        <f t="shared" si="22"/>
        <v>0</v>
      </c>
      <c r="AF44" s="170">
        <f t="shared" si="22"/>
        <v>0</v>
      </c>
      <c r="AG44" s="171">
        <f t="shared" si="22"/>
        <v>0</v>
      </c>
      <c r="AH44" s="170">
        <f t="shared" si="22"/>
        <v>0</v>
      </c>
      <c r="AI44" s="171">
        <f t="shared" si="22"/>
        <v>0</v>
      </c>
      <c r="AJ44" s="170">
        <f t="shared" si="22"/>
        <v>0</v>
      </c>
      <c r="AK44" s="171" t="e">
        <f t="shared" si="22"/>
        <v>#REF!</v>
      </c>
      <c r="AL44" s="185">
        <f t="shared" ref="AL44:AS44" si="23">AD44</f>
        <v>0</v>
      </c>
      <c r="AM44" s="185">
        <f t="shared" si="23"/>
        <v>0</v>
      </c>
      <c r="AN44" s="185">
        <f t="shared" si="23"/>
        <v>0</v>
      </c>
      <c r="AO44" s="185">
        <f t="shared" si="23"/>
        <v>0</v>
      </c>
      <c r="AP44" s="185">
        <f t="shared" si="23"/>
        <v>0</v>
      </c>
      <c r="AQ44" s="185">
        <f t="shared" si="23"/>
        <v>0</v>
      </c>
      <c r="AR44" s="185">
        <f t="shared" si="23"/>
        <v>0</v>
      </c>
      <c r="AS44" s="186" t="e">
        <f t="shared" si="23"/>
        <v>#REF!</v>
      </c>
      <c r="AT44" s="91"/>
      <c r="AU44" s="91"/>
      <c r="AV44" s="91"/>
      <c r="AW44" s="91"/>
      <c r="AX44" s="91"/>
      <c r="AY44" s="91"/>
      <c r="AZ44" s="91"/>
    </row>
    <row r="45" spans="1:52" ht="15.75" thickBot="1">
      <c r="A45" s="290"/>
      <c r="B45" s="306" t="s">
        <v>684</v>
      </c>
      <c r="C45" s="307"/>
      <c r="D45" s="307"/>
      <c r="E45" s="307"/>
      <c r="F45" s="307"/>
      <c r="G45" s="292">
        <f>SUM(G36:G43)</f>
        <v>7</v>
      </c>
      <c r="H45" s="307"/>
      <c r="I45" s="307"/>
      <c r="J45" s="307"/>
      <c r="K45" s="307"/>
      <c r="L45" s="307"/>
      <c r="M45" s="292">
        <f>SUM(M36:M43)</f>
        <v>0</v>
      </c>
      <c r="N45" s="295"/>
      <c r="O45" s="296"/>
      <c r="P45" s="296"/>
      <c r="Q45" s="296"/>
      <c r="R45" s="296"/>
      <c r="S45" s="564">
        <f>S44</f>
        <v>88000</v>
      </c>
      <c r="T45" s="142"/>
      <c r="U45" s="142"/>
      <c r="V45" s="142"/>
      <c r="W45" s="142"/>
      <c r="X45" s="142"/>
      <c r="Y45" s="142"/>
      <c r="Z45" s="142"/>
      <c r="AA45" s="142"/>
      <c r="AB45" s="142"/>
    </row>
    <row r="46" spans="1:52" ht="18.75" customHeight="1">
      <c r="A46" s="735" t="s">
        <v>152</v>
      </c>
      <c r="B46" s="735"/>
      <c r="C46" s="735"/>
      <c r="D46" s="735"/>
      <c r="E46" s="735"/>
      <c r="F46" s="735"/>
      <c r="G46" s="735"/>
      <c r="H46" s="735"/>
      <c r="I46" s="735"/>
      <c r="J46" s="735"/>
      <c r="K46" s="735"/>
      <c r="L46" s="735"/>
      <c r="M46" s="735"/>
      <c r="N46" s="735"/>
      <c r="O46" s="735"/>
      <c r="P46" s="735"/>
      <c r="Q46" s="735"/>
      <c r="R46" s="735"/>
      <c r="S46" s="735"/>
      <c r="T46" s="241"/>
      <c r="U46" s="241"/>
      <c r="V46" s="241"/>
      <c r="W46" s="241"/>
      <c r="X46" s="241"/>
      <c r="Y46" s="241"/>
      <c r="Z46" s="241"/>
      <c r="AA46" s="241"/>
      <c r="AB46" s="332"/>
    </row>
    <row r="47" spans="1:52">
      <c r="A47" s="383" t="s">
        <v>790</v>
      </c>
      <c r="B47" s="200" t="s">
        <v>203</v>
      </c>
      <c r="C47" s="200" t="s">
        <v>720</v>
      </c>
      <c r="D47" s="201" t="s">
        <v>964</v>
      </c>
      <c r="E47" s="201" t="s">
        <v>623</v>
      </c>
      <c r="F47" s="201" t="s">
        <v>397</v>
      </c>
      <c r="G47" s="581">
        <v>2</v>
      </c>
      <c r="H47" s="582">
        <v>5815</v>
      </c>
      <c r="I47" s="583"/>
      <c r="J47" s="201"/>
      <c r="K47" s="201"/>
      <c r="L47" s="201"/>
      <c r="M47" s="202"/>
      <c r="N47" s="245">
        <f t="shared" ref="N47:N52" si="24">H47+I47+J47+K47+L47+M47</f>
        <v>5815</v>
      </c>
      <c r="O47" s="202"/>
      <c r="P47" s="202"/>
      <c r="Q47" s="202"/>
      <c r="R47" s="202">
        <f>N47*30%</f>
        <v>1744.5</v>
      </c>
      <c r="S47" s="123">
        <f>G47*(N47+R47)</f>
        <v>15119</v>
      </c>
      <c r="T47" s="142"/>
      <c r="U47" s="142"/>
      <c r="V47" s="142"/>
      <c r="W47" s="142"/>
      <c r="X47" s="142"/>
      <c r="Y47" s="142"/>
      <c r="Z47" s="142"/>
      <c r="AA47" s="142"/>
      <c r="AB47" s="142"/>
    </row>
    <row r="48" spans="1:52">
      <c r="A48" s="372" t="s">
        <v>791</v>
      </c>
      <c r="B48" s="663" t="s">
        <v>1098</v>
      </c>
      <c r="C48" s="190" t="s">
        <v>971</v>
      </c>
      <c r="D48" s="191" t="s">
        <v>504</v>
      </c>
      <c r="E48" s="191"/>
      <c r="F48" s="191" t="s">
        <v>398</v>
      </c>
      <c r="G48" s="497">
        <v>1</v>
      </c>
      <c r="H48" s="584">
        <v>4920</v>
      </c>
      <c r="I48" s="585">
        <f>H48*10%</f>
        <v>492</v>
      </c>
      <c r="J48" s="191"/>
      <c r="K48" s="191"/>
      <c r="L48" s="191"/>
      <c r="M48" s="160"/>
      <c r="N48" s="561">
        <f>H48+I48</f>
        <v>5412</v>
      </c>
      <c r="O48" s="160"/>
      <c r="P48" s="160"/>
      <c r="Q48" s="160"/>
      <c r="R48" s="160">
        <f>N48*20%</f>
        <v>1082.4000000000001</v>
      </c>
      <c r="S48" s="123">
        <f>G48*N48+(P48+R48)</f>
        <v>6494.4</v>
      </c>
      <c r="T48" s="142"/>
      <c r="U48" s="142"/>
      <c r="V48" s="142"/>
      <c r="W48" s="142"/>
      <c r="X48" s="142"/>
      <c r="Y48" s="142"/>
      <c r="Z48" s="142"/>
      <c r="AA48" s="142"/>
      <c r="AB48" s="142"/>
    </row>
    <row r="49" spans="1:52" s="463" customFormat="1" ht="30">
      <c r="A49" s="395" t="s">
        <v>791</v>
      </c>
      <c r="B49" s="390" t="s">
        <v>483</v>
      </c>
      <c r="C49" s="379" t="s">
        <v>481</v>
      </c>
      <c r="D49" s="311" t="s">
        <v>504</v>
      </c>
      <c r="E49" s="311" t="s">
        <v>576</v>
      </c>
      <c r="F49" s="311" t="s">
        <v>406</v>
      </c>
      <c r="G49" s="574">
        <v>2</v>
      </c>
      <c r="H49" s="586">
        <v>4920</v>
      </c>
      <c r="I49" s="587"/>
      <c r="J49" s="396"/>
      <c r="K49" s="396"/>
      <c r="L49" s="396"/>
      <c r="M49" s="397"/>
      <c r="N49" s="245">
        <f t="shared" si="24"/>
        <v>4920</v>
      </c>
      <c r="O49" s="397"/>
      <c r="P49" s="313"/>
      <c r="Q49" s="313"/>
      <c r="R49" s="189">
        <f>N49*G49*10%</f>
        <v>984</v>
      </c>
      <c r="S49" s="123">
        <f>G49*N49+(P49+R49)</f>
        <v>10824</v>
      </c>
      <c r="T49" s="455"/>
      <c r="U49" s="455"/>
      <c r="V49" s="455"/>
      <c r="W49" s="455"/>
      <c r="X49" s="455"/>
      <c r="Y49" s="455"/>
      <c r="Z49" s="455"/>
      <c r="AA49" s="455"/>
      <c r="AB49" s="455"/>
      <c r="AC49" s="456">
        <v>2</v>
      </c>
      <c r="AD49" s="457"/>
      <c r="AE49" s="458"/>
      <c r="AF49" s="457">
        <f>IF(AC49=2,M49,0)</f>
        <v>0</v>
      </c>
      <c r="AG49" s="458">
        <f>IF(AC49=2,S49,0)</f>
        <v>10824</v>
      </c>
      <c r="AH49" s="457"/>
      <c r="AI49" s="458"/>
      <c r="AJ49" s="457"/>
      <c r="AK49" s="459"/>
      <c r="AL49" s="460"/>
      <c r="AM49" s="460"/>
      <c r="AN49" s="460"/>
      <c r="AO49" s="460"/>
      <c r="AP49" s="460"/>
      <c r="AQ49" s="460"/>
      <c r="AR49" s="460"/>
      <c r="AS49" s="461"/>
      <c r="AT49" s="462"/>
      <c r="AU49" s="462"/>
      <c r="AV49" s="462"/>
      <c r="AW49" s="462"/>
      <c r="AX49" s="462"/>
      <c r="AY49" s="462"/>
      <c r="AZ49" s="462"/>
    </row>
    <row r="50" spans="1:52" ht="30">
      <c r="A50" s="372" t="s">
        <v>791</v>
      </c>
      <c r="B50" s="190" t="s">
        <v>118</v>
      </c>
      <c r="C50" s="190" t="s">
        <v>971</v>
      </c>
      <c r="D50" s="369">
        <v>3231</v>
      </c>
      <c r="E50" s="369"/>
      <c r="F50" s="369">
        <v>9</v>
      </c>
      <c r="G50" s="588">
        <v>1</v>
      </c>
      <c r="H50" s="589">
        <v>5527</v>
      </c>
      <c r="I50" s="590"/>
      <c r="J50" s="336"/>
      <c r="K50" s="336"/>
      <c r="L50" s="336"/>
      <c r="M50" s="160"/>
      <c r="N50" s="305">
        <f t="shared" si="24"/>
        <v>5527</v>
      </c>
      <c r="O50" s="160"/>
      <c r="P50" s="160"/>
      <c r="Q50" s="160"/>
      <c r="R50" s="189">
        <f>N50*20%</f>
        <v>1105.4000000000001</v>
      </c>
      <c r="S50" s="123">
        <f>G50*N50+(P50+R50)+O50</f>
        <v>6632.4</v>
      </c>
      <c r="T50" s="336"/>
      <c r="U50" s="142"/>
      <c r="V50" s="142"/>
      <c r="W50" s="142"/>
      <c r="X50" s="142"/>
      <c r="Y50" s="142"/>
      <c r="Z50" s="142"/>
      <c r="AA50" s="142"/>
      <c r="AB50" s="142"/>
    </row>
    <row r="51" spans="1:52" s="537" customFormat="1" ht="30">
      <c r="A51" s="372" t="s">
        <v>791</v>
      </c>
      <c r="B51" s="190" t="s">
        <v>119</v>
      </c>
      <c r="C51" s="190" t="s">
        <v>971</v>
      </c>
      <c r="D51" s="369">
        <v>3231</v>
      </c>
      <c r="E51" s="369"/>
      <c r="F51" s="369">
        <v>7</v>
      </c>
      <c r="G51" s="588">
        <v>1.5</v>
      </c>
      <c r="H51" s="589">
        <v>4920</v>
      </c>
      <c r="I51" s="590"/>
      <c r="J51" s="336"/>
      <c r="K51" s="336"/>
      <c r="L51" s="336"/>
      <c r="M51" s="160"/>
      <c r="N51" s="305">
        <f>H51</f>
        <v>4920</v>
      </c>
      <c r="O51" s="160"/>
      <c r="P51" s="160"/>
      <c r="Q51" s="160"/>
      <c r="R51" s="189">
        <f>N51*G51*20%</f>
        <v>1476</v>
      </c>
      <c r="S51" s="123">
        <f>G51*N51+(P51+R51)+O51</f>
        <v>8856</v>
      </c>
      <c r="T51" s="464"/>
      <c r="U51" s="451"/>
      <c r="V51" s="451"/>
      <c r="W51" s="451"/>
      <c r="X51" s="451"/>
      <c r="Y51" s="451"/>
      <c r="Z51" s="451"/>
      <c r="AA51" s="451"/>
      <c r="AB51" s="451"/>
      <c r="AC51" s="204"/>
      <c r="AD51" s="452"/>
      <c r="AE51" s="453"/>
      <c r="AF51" s="452"/>
      <c r="AG51" s="453"/>
      <c r="AH51" s="452"/>
      <c r="AI51" s="453"/>
      <c r="AJ51" s="452"/>
      <c r="AK51" s="454"/>
      <c r="AL51" s="534"/>
      <c r="AM51" s="534"/>
      <c r="AN51" s="534"/>
      <c r="AO51" s="534"/>
      <c r="AP51" s="534"/>
      <c r="AQ51" s="534"/>
      <c r="AR51" s="534"/>
      <c r="AS51" s="535"/>
      <c r="AT51" s="536"/>
      <c r="AU51" s="536"/>
      <c r="AV51" s="536"/>
      <c r="AW51" s="536"/>
      <c r="AX51" s="536"/>
      <c r="AY51" s="536"/>
      <c r="AZ51" s="536"/>
    </row>
    <row r="52" spans="1:52" s="537" customFormat="1">
      <c r="A52" s="372" t="s">
        <v>791</v>
      </c>
      <c r="B52" s="190" t="s">
        <v>971</v>
      </c>
      <c r="C52" s="190" t="s">
        <v>971</v>
      </c>
      <c r="D52" s="369">
        <v>3231</v>
      </c>
      <c r="E52" s="369"/>
      <c r="F52" s="369">
        <v>6</v>
      </c>
      <c r="G52" s="588">
        <v>2</v>
      </c>
      <c r="H52" s="589">
        <v>4633</v>
      </c>
      <c r="I52" s="590"/>
      <c r="J52" s="336"/>
      <c r="K52" s="336"/>
      <c r="L52" s="336"/>
      <c r="M52" s="160"/>
      <c r="N52" s="305">
        <f t="shared" si="24"/>
        <v>4633</v>
      </c>
      <c r="O52" s="160"/>
      <c r="P52" s="160"/>
      <c r="Q52" s="160"/>
      <c r="R52" s="189">
        <f>N52*G52*20%</f>
        <v>1853.2</v>
      </c>
      <c r="S52" s="123">
        <f>G52*N52+(P52+R52)+O52</f>
        <v>11119.2</v>
      </c>
      <c r="T52" s="464"/>
      <c r="U52" s="451"/>
      <c r="V52" s="451"/>
      <c r="W52" s="451"/>
      <c r="X52" s="451"/>
      <c r="Y52" s="451"/>
      <c r="Z52" s="451"/>
      <c r="AA52" s="451"/>
      <c r="AB52" s="451"/>
      <c r="AC52" s="204"/>
      <c r="AD52" s="452"/>
      <c r="AE52" s="453"/>
      <c r="AF52" s="452"/>
      <c r="AG52" s="453"/>
      <c r="AH52" s="452"/>
      <c r="AI52" s="453"/>
      <c r="AJ52" s="452"/>
      <c r="AK52" s="454"/>
      <c r="AL52" s="534"/>
      <c r="AM52" s="534"/>
      <c r="AN52" s="534"/>
      <c r="AO52" s="534"/>
      <c r="AP52" s="534"/>
      <c r="AQ52" s="534"/>
      <c r="AR52" s="534"/>
      <c r="AS52" s="535"/>
      <c r="AT52" s="536"/>
      <c r="AU52" s="536"/>
      <c r="AV52" s="536"/>
      <c r="AW52" s="536"/>
      <c r="AX52" s="536"/>
      <c r="AY52" s="536"/>
      <c r="AZ52" s="536"/>
    </row>
    <row r="53" spans="1:52" ht="45">
      <c r="A53" s="372" t="s">
        <v>793</v>
      </c>
      <c r="B53" s="371" t="s">
        <v>270</v>
      </c>
      <c r="C53" s="379" t="s">
        <v>803</v>
      </c>
      <c r="D53" s="369">
        <v>5132</v>
      </c>
      <c r="E53" s="369"/>
      <c r="F53" s="369">
        <v>3</v>
      </c>
      <c r="G53" s="588">
        <v>4</v>
      </c>
      <c r="H53" s="589">
        <v>3770</v>
      </c>
      <c r="I53" s="590"/>
      <c r="J53" s="336"/>
      <c r="K53" s="336"/>
      <c r="L53" s="336"/>
      <c r="M53" s="160"/>
      <c r="N53" s="305">
        <v>3674</v>
      </c>
      <c r="O53" s="160"/>
      <c r="P53" s="160"/>
      <c r="Q53" s="160"/>
      <c r="R53" s="189"/>
      <c r="S53" s="123">
        <f>G53*N53+(P53+R53)+O53</f>
        <v>14696</v>
      </c>
      <c r="T53" s="336"/>
      <c r="U53" s="142"/>
      <c r="V53" s="142"/>
      <c r="W53" s="142"/>
      <c r="X53" s="142"/>
      <c r="Y53" s="142"/>
      <c r="Z53" s="142"/>
      <c r="AA53" s="142"/>
      <c r="AB53" s="142"/>
    </row>
    <row r="54" spans="1:52" ht="15.75" thickBot="1">
      <c r="A54" s="372" t="s">
        <v>794</v>
      </c>
      <c r="B54" s="382" t="s">
        <v>979</v>
      </c>
      <c r="C54" s="382" t="s">
        <v>979</v>
      </c>
      <c r="D54" s="191" t="s">
        <v>507</v>
      </c>
      <c r="E54" s="195"/>
      <c r="F54" s="195" t="s">
        <v>404</v>
      </c>
      <c r="G54" s="580">
        <v>1</v>
      </c>
      <c r="H54" s="591">
        <v>3195</v>
      </c>
      <c r="I54" s="592"/>
      <c r="J54" s="195"/>
      <c r="K54" s="195"/>
      <c r="L54" s="195"/>
      <c r="M54" s="164"/>
      <c r="N54" s="305">
        <f t="shared" ref="N54" si="25">G54*H54</f>
        <v>3195</v>
      </c>
      <c r="O54" s="164"/>
      <c r="P54" s="164"/>
      <c r="Q54" s="164"/>
      <c r="R54" s="164"/>
      <c r="S54" s="123">
        <f>G54*N54+(P54+R54)+O54</f>
        <v>3195</v>
      </c>
      <c r="T54" s="191"/>
      <c r="U54" s="142"/>
      <c r="V54" s="142"/>
      <c r="W54" s="142"/>
      <c r="X54" s="142"/>
      <c r="Y54" s="142"/>
      <c r="Z54" s="142"/>
      <c r="AA54" s="142"/>
      <c r="AB54" s="142"/>
      <c r="AC54" s="162">
        <v>4</v>
      </c>
      <c r="AD54" s="96">
        <f>IF(AC54=1,G54,0)</f>
        <v>0</v>
      </c>
      <c r="AE54" s="175">
        <f>IF(AC54=1,S54,0)</f>
        <v>0</v>
      </c>
      <c r="AF54" s="96">
        <f>IF(AC54=2,G54,0)</f>
        <v>0</v>
      </c>
      <c r="AG54" s="175">
        <f>IF(AC54=2,S54,0)</f>
        <v>0</v>
      </c>
      <c r="AH54" s="96">
        <f>IF(AC54=3,G54,0)</f>
        <v>0</v>
      </c>
      <c r="AI54" s="175">
        <f>IF(AC54=3,S54,0)</f>
        <v>0</v>
      </c>
      <c r="AJ54" s="96">
        <f>IF(AC54=4,G54,0)</f>
        <v>1</v>
      </c>
      <c r="AK54" s="174">
        <f>IF(AC54=4,S54,0)</f>
        <v>3195</v>
      </c>
    </row>
    <row r="55" spans="1:52" s="168" customFormat="1" ht="15.75" thickBot="1">
      <c r="A55" s="488" t="s">
        <v>617</v>
      </c>
      <c r="B55" s="703" t="s">
        <v>204</v>
      </c>
      <c r="C55" s="704" t="s">
        <v>498</v>
      </c>
      <c r="D55" s="705" t="s">
        <v>974</v>
      </c>
      <c r="E55" s="705"/>
      <c r="F55" s="705" t="s">
        <v>400</v>
      </c>
      <c r="G55" s="706">
        <v>4.5</v>
      </c>
      <c r="H55" s="707">
        <v>4058</v>
      </c>
      <c r="I55" s="594"/>
      <c r="J55" s="493"/>
      <c r="K55" s="493"/>
      <c r="L55" s="493"/>
      <c r="M55" s="496"/>
      <c r="N55" s="305">
        <v>3153</v>
      </c>
      <c r="O55" s="494"/>
      <c r="P55" s="494"/>
      <c r="Q55" s="492"/>
      <c r="R55" s="492"/>
      <c r="S55" s="326">
        <f>G55*N55+(P55+R55)</f>
        <v>14188.5</v>
      </c>
      <c r="T55" s="281"/>
      <c r="U55" s="281"/>
      <c r="V55" s="281"/>
      <c r="W55" s="281"/>
      <c r="X55" s="281"/>
      <c r="Y55" s="281"/>
      <c r="Z55" s="281"/>
      <c r="AA55" s="281"/>
      <c r="AB55" s="281"/>
      <c r="AC55" s="477">
        <v>4</v>
      </c>
      <c r="AD55" s="478">
        <f>IF(AC55=1,M55,0)</f>
        <v>0</v>
      </c>
      <c r="AE55" s="479">
        <f>IF(AC55=1,S55,0)</f>
        <v>0</v>
      </c>
      <c r="AF55" s="478">
        <f>IF(AC55=2,M55,0)</f>
        <v>0</v>
      </c>
      <c r="AG55" s="479">
        <f>IF(AC55=2,S55,0)</f>
        <v>0</v>
      </c>
      <c r="AH55" s="478">
        <f>IF(AC55=3,M55,0)</f>
        <v>0</v>
      </c>
      <c r="AI55" s="479">
        <f>IF(AC55=3,S55,0)</f>
        <v>0</v>
      </c>
      <c r="AJ55" s="478">
        <f>IF(AC55=4,M55,0)</f>
        <v>0</v>
      </c>
      <c r="AK55" s="480">
        <f>IF(AC55=4,S55,0)</f>
        <v>14188.5</v>
      </c>
      <c r="AL55" s="185"/>
      <c r="AM55" s="185"/>
      <c r="AN55" s="185"/>
      <c r="AO55" s="185"/>
      <c r="AP55" s="185"/>
      <c r="AQ55" s="185"/>
      <c r="AR55" s="185"/>
      <c r="AS55" s="186"/>
      <c r="AT55" s="91"/>
      <c r="AU55" s="91"/>
      <c r="AV55" s="91"/>
      <c r="AW55" s="91"/>
      <c r="AX55" s="91"/>
      <c r="AY55" s="91"/>
      <c r="AZ55" s="91"/>
    </row>
    <row r="56" spans="1:52" s="168" customFormat="1">
      <c r="A56" s="481"/>
      <c r="B56" s="482"/>
      <c r="C56" s="482"/>
      <c r="D56" s="483"/>
      <c r="E56" s="483"/>
      <c r="F56" s="483"/>
      <c r="G56" s="484"/>
      <c r="H56" s="483"/>
      <c r="I56" s="485"/>
      <c r="J56" s="485"/>
      <c r="K56" s="485"/>
      <c r="L56" s="485"/>
      <c r="M56" s="484"/>
      <c r="N56" s="486"/>
      <c r="O56" s="487"/>
      <c r="P56" s="487"/>
      <c r="Q56" s="484"/>
      <c r="R56" s="484"/>
      <c r="S56" s="354"/>
      <c r="T56" s="334"/>
      <c r="U56" s="334"/>
      <c r="V56" s="334"/>
      <c r="W56" s="334"/>
      <c r="X56" s="334"/>
      <c r="Y56" s="334"/>
      <c r="Z56" s="334"/>
      <c r="AA56" s="334"/>
      <c r="AB56" s="334"/>
      <c r="AC56" s="406"/>
      <c r="AD56" s="170"/>
      <c r="AE56" s="171"/>
      <c r="AF56" s="170"/>
      <c r="AG56" s="171"/>
      <c r="AH56" s="170"/>
      <c r="AI56" s="171"/>
      <c r="AJ56" s="170"/>
      <c r="AK56" s="171"/>
      <c r="AL56" s="185"/>
      <c r="AM56" s="185"/>
      <c r="AN56" s="185"/>
      <c r="AO56" s="185"/>
      <c r="AP56" s="185"/>
      <c r="AQ56" s="185"/>
      <c r="AR56" s="185"/>
      <c r="AS56" s="186"/>
      <c r="AT56" s="91"/>
      <c r="AU56" s="91"/>
      <c r="AV56" s="91"/>
      <c r="AW56" s="91"/>
      <c r="AX56" s="91"/>
      <c r="AY56" s="91"/>
      <c r="AZ56" s="91"/>
    </row>
    <row r="57" spans="1:52" s="168" customFormat="1">
      <c r="A57" s="327"/>
      <c r="B57" s="415" t="s">
        <v>681</v>
      </c>
      <c r="C57" s="328"/>
      <c r="D57" s="328"/>
      <c r="E57" s="328"/>
      <c r="F57" s="328"/>
      <c r="G57" s="414">
        <f>G58+G59+G60+G61</f>
        <v>19</v>
      </c>
      <c r="H57" s="328"/>
      <c r="I57" s="328"/>
      <c r="J57" s="328"/>
      <c r="K57" s="328"/>
      <c r="L57" s="328"/>
      <c r="M57" s="278"/>
      <c r="N57" s="281"/>
      <c r="O57" s="329"/>
      <c r="P57" s="329"/>
      <c r="Q57" s="329"/>
      <c r="R57" s="329"/>
      <c r="S57" s="414">
        <f>S58+S59+S60+S61</f>
        <v>91124.5</v>
      </c>
      <c r="T57" s="209"/>
      <c r="U57" s="209"/>
      <c r="V57" s="209"/>
      <c r="W57" s="209"/>
      <c r="X57" s="209"/>
      <c r="Y57" s="209"/>
      <c r="Z57" s="209"/>
      <c r="AA57" s="209"/>
      <c r="AB57" s="209">
        <f>SUM(M55:M55)</f>
        <v>0</v>
      </c>
      <c r="AC57" s="169"/>
      <c r="AD57" s="170">
        <f t="shared" ref="AD57:AK57" si="26">SUM(AD55:AD55)</f>
        <v>0</v>
      </c>
      <c r="AE57" s="171">
        <f t="shared" si="26"/>
        <v>0</v>
      </c>
      <c r="AF57" s="170">
        <f t="shared" si="26"/>
        <v>0</v>
      </c>
      <c r="AG57" s="171">
        <f t="shared" si="26"/>
        <v>0</v>
      </c>
      <c r="AH57" s="170">
        <f t="shared" si="26"/>
        <v>0</v>
      </c>
      <c r="AI57" s="171">
        <f t="shared" si="26"/>
        <v>0</v>
      </c>
      <c r="AJ57" s="170">
        <f t="shared" si="26"/>
        <v>0</v>
      </c>
      <c r="AK57" s="171">
        <f t="shared" si="26"/>
        <v>14188.5</v>
      </c>
      <c r="AL57" s="185">
        <f t="shared" ref="AL57:AS57" si="27">AD57</f>
        <v>0</v>
      </c>
      <c r="AM57" s="185">
        <f t="shared" si="27"/>
        <v>0</v>
      </c>
      <c r="AN57" s="185">
        <f t="shared" si="27"/>
        <v>0</v>
      </c>
      <c r="AO57" s="185">
        <f t="shared" si="27"/>
        <v>0</v>
      </c>
      <c r="AP57" s="185">
        <f t="shared" si="27"/>
        <v>0</v>
      </c>
      <c r="AQ57" s="185">
        <f t="shared" si="27"/>
        <v>0</v>
      </c>
      <c r="AR57" s="185">
        <f t="shared" si="27"/>
        <v>0</v>
      </c>
      <c r="AS57" s="186">
        <f t="shared" si="27"/>
        <v>14188.5</v>
      </c>
      <c r="AT57" s="91"/>
      <c r="AU57" s="91"/>
      <c r="AV57" s="91"/>
      <c r="AW57" s="91"/>
      <c r="AX57" s="91"/>
      <c r="AY57" s="91"/>
      <c r="AZ57" s="91"/>
    </row>
    <row r="58" spans="1:52">
      <c r="A58" s="284"/>
      <c r="B58" s="416" t="s">
        <v>682</v>
      </c>
      <c r="C58" s="417"/>
      <c r="D58" s="417"/>
      <c r="E58" s="417"/>
      <c r="F58" s="417"/>
      <c r="G58" s="418">
        <f>G47</f>
        <v>2</v>
      </c>
      <c r="H58" s="417"/>
      <c r="I58" s="417"/>
      <c r="J58" s="303"/>
      <c r="K58" s="303"/>
      <c r="L58" s="303"/>
      <c r="M58" s="286"/>
      <c r="N58" s="288"/>
      <c r="O58" s="289"/>
      <c r="P58" s="289"/>
      <c r="Q58" s="289"/>
      <c r="R58" s="289"/>
      <c r="S58" s="418">
        <f>S47</f>
        <v>15119</v>
      </c>
      <c r="T58" s="142"/>
      <c r="U58" s="142"/>
      <c r="V58" s="142"/>
      <c r="W58" s="142"/>
      <c r="X58" s="142"/>
      <c r="Y58" s="142"/>
      <c r="Z58" s="142"/>
      <c r="AA58" s="142"/>
      <c r="AB58" s="142"/>
      <c r="AC58" s="173"/>
      <c r="AT58" s="522"/>
    </row>
    <row r="59" spans="1:52">
      <c r="A59" s="284"/>
      <c r="B59" s="197" t="s">
        <v>824</v>
      </c>
      <c r="C59" s="350"/>
      <c r="D59" s="350"/>
      <c r="E59" s="350"/>
      <c r="F59" s="350"/>
      <c r="G59" s="414">
        <f>SUM(G48:G52)</f>
        <v>7.5</v>
      </c>
      <c r="H59" s="350"/>
      <c r="I59" s="350"/>
      <c r="J59" s="303"/>
      <c r="K59" s="303"/>
      <c r="L59" s="303"/>
      <c r="M59" s="319"/>
      <c r="N59" s="288"/>
      <c r="O59" s="289"/>
      <c r="P59" s="289"/>
      <c r="Q59" s="289"/>
      <c r="R59" s="289"/>
      <c r="S59" s="414">
        <f>SUM(S48:S52)</f>
        <v>43926</v>
      </c>
      <c r="T59" s="142"/>
      <c r="U59" s="142"/>
      <c r="V59" s="142"/>
      <c r="W59" s="142"/>
      <c r="X59" s="142"/>
      <c r="Y59" s="142"/>
      <c r="Z59" s="142"/>
      <c r="AA59" s="142"/>
      <c r="AB59" s="142"/>
      <c r="AC59" s="173"/>
    </row>
    <row r="60" spans="1:52" ht="15.75" thickBot="1">
      <c r="A60" s="284"/>
      <c r="B60" s="306" t="s">
        <v>698</v>
      </c>
      <c r="C60" s="350"/>
      <c r="D60" s="350"/>
      <c r="E60" s="350"/>
      <c r="F60" s="350"/>
      <c r="G60" s="414">
        <f>G53</f>
        <v>4</v>
      </c>
      <c r="H60" s="350"/>
      <c r="I60" s="350"/>
      <c r="J60" s="303"/>
      <c r="K60" s="303"/>
      <c r="L60" s="303"/>
      <c r="M60" s="319"/>
      <c r="N60" s="288"/>
      <c r="O60" s="289"/>
      <c r="P60" s="289"/>
      <c r="Q60" s="289"/>
      <c r="R60" s="289"/>
      <c r="S60" s="414">
        <f>S53</f>
        <v>14696</v>
      </c>
      <c r="T60" s="142"/>
      <c r="U60" s="142"/>
      <c r="V60" s="142"/>
      <c r="W60" s="142"/>
      <c r="X60" s="142"/>
      <c r="Y60" s="142"/>
      <c r="Z60" s="142"/>
      <c r="AA60" s="142"/>
      <c r="AB60" s="142"/>
      <c r="AC60" s="173"/>
    </row>
    <row r="61" spans="1:52">
      <c r="A61" s="284"/>
      <c r="B61" s="350" t="s">
        <v>684</v>
      </c>
      <c r="C61" s="304"/>
      <c r="D61" s="304"/>
      <c r="E61" s="304"/>
      <c r="F61" s="304"/>
      <c r="G61" s="286">
        <f>SUM(G55)+G54</f>
        <v>5.5</v>
      </c>
      <c r="H61" s="304"/>
      <c r="I61" s="304"/>
      <c r="J61" s="304"/>
      <c r="K61" s="304"/>
      <c r="L61" s="304"/>
      <c r="M61" s="286"/>
      <c r="N61" s="288"/>
      <c r="O61" s="289"/>
      <c r="P61" s="289"/>
      <c r="Q61" s="289"/>
      <c r="R61" s="289"/>
      <c r="S61" s="286">
        <f>SUM(S55)+S54</f>
        <v>17383.5</v>
      </c>
      <c r="T61" s="142"/>
      <c r="U61" s="142"/>
      <c r="V61" s="142"/>
      <c r="W61" s="142"/>
      <c r="X61" s="142"/>
      <c r="Y61" s="142"/>
      <c r="Z61" s="142"/>
      <c r="AA61" s="142"/>
      <c r="AB61" s="142"/>
    </row>
    <row r="62" spans="1:52" ht="18.75" customHeight="1">
      <c r="A62" s="762" t="s">
        <v>153</v>
      </c>
      <c r="B62" s="763"/>
      <c r="C62" s="763"/>
      <c r="D62" s="763"/>
      <c r="E62" s="763"/>
      <c r="F62" s="763"/>
      <c r="G62" s="763"/>
      <c r="H62" s="763"/>
      <c r="I62" s="763"/>
      <c r="J62" s="763"/>
      <c r="K62" s="763"/>
      <c r="L62" s="763"/>
      <c r="M62" s="763"/>
      <c r="N62" s="763"/>
      <c r="O62" s="763"/>
      <c r="P62" s="763"/>
      <c r="Q62" s="763"/>
      <c r="R62" s="763"/>
      <c r="S62" s="764"/>
      <c r="T62" s="237"/>
      <c r="U62" s="237"/>
      <c r="V62" s="237"/>
      <c r="W62" s="237"/>
      <c r="X62" s="237"/>
      <c r="Y62" s="237"/>
      <c r="Z62" s="237"/>
      <c r="AA62" s="237"/>
      <c r="AB62" s="205"/>
    </row>
    <row r="63" spans="1:52" s="530" customFormat="1" ht="60">
      <c r="A63" s="372" t="s">
        <v>914</v>
      </c>
      <c r="B63" s="190" t="s">
        <v>1016</v>
      </c>
      <c r="C63" s="190" t="s">
        <v>799</v>
      </c>
      <c r="D63" s="311" t="s">
        <v>23</v>
      </c>
      <c r="E63" s="191"/>
      <c r="F63" s="191" t="s">
        <v>408</v>
      </c>
      <c r="G63" s="497">
        <v>1</v>
      </c>
      <c r="H63" s="588">
        <v>6733</v>
      </c>
      <c r="I63" s="585">
        <f>H63*20%</f>
        <v>1346.6</v>
      </c>
      <c r="J63" s="191"/>
      <c r="K63" s="191"/>
      <c r="L63" s="160">
        <f t="shared" ref="L63:L68" si="28">H63*15%</f>
        <v>1009.95</v>
      </c>
      <c r="M63" s="160"/>
      <c r="N63" s="305">
        <f t="shared" ref="N63:N71" si="29">H63+I63+J63+K63+L63+M63</f>
        <v>9089.5499999999993</v>
      </c>
      <c r="O63" s="160"/>
      <c r="P63" s="160"/>
      <c r="Q63" s="160"/>
      <c r="R63" s="189">
        <f>N63*30%</f>
        <v>2726.87</v>
      </c>
      <c r="S63" s="123">
        <f t="shared" ref="S63:S71" si="30">G63*N63+(P63+R63)+O63</f>
        <v>11816.42</v>
      </c>
      <c r="T63" s="191"/>
      <c r="U63" s="142"/>
      <c r="V63" s="142"/>
      <c r="W63" s="142"/>
      <c r="X63" s="142"/>
      <c r="Y63" s="142"/>
      <c r="Z63" s="142"/>
      <c r="AA63" s="142"/>
      <c r="AB63" s="142"/>
      <c r="AC63" s="173">
        <v>1</v>
      </c>
      <c r="AD63" s="399">
        <f>IF(AC63=1,G63,0)</f>
        <v>1</v>
      </c>
      <c r="AE63" s="400">
        <f>IF(AC63=1,S63,0)</f>
        <v>11816.42</v>
      </c>
      <c r="AF63" s="399">
        <f>IF(AC63=2,G63,0)</f>
        <v>0</v>
      </c>
      <c r="AG63" s="400">
        <f>IF(AC63=2,S63,0)</f>
        <v>0</v>
      </c>
      <c r="AH63" s="399">
        <f>IF(AC63=3,G63,0)</f>
        <v>0</v>
      </c>
      <c r="AI63" s="400">
        <f>IF(AC63=3,S63,0)</f>
        <v>0</v>
      </c>
      <c r="AJ63" s="399">
        <f>IF(AC63=4,G63,0)</f>
        <v>0</v>
      </c>
      <c r="AK63" s="401">
        <f>IF(AC63=4,S63,0)</f>
        <v>0</v>
      </c>
      <c r="AL63" s="527"/>
      <c r="AM63" s="527"/>
      <c r="AN63" s="527"/>
      <c r="AO63" s="527"/>
      <c r="AP63" s="527"/>
      <c r="AQ63" s="527"/>
      <c r="AR63" s="527"/>
      <c r="AS63" s="528"/>
      <c r="AT63" s="529"/>
      <c r="AU63" s="529"/>
      <c r="AV63" s="529"/>
      <c r="AW63" s="529"/>
      <c r="AX63" s="529"/>
      <c r="AY63" s="529"/>
      <c r="AZ63" s="529"/>
    </row>
    <row r="64" spans="1:52" ht="30" hidden="1">
      <c r="A64" s="372" t="s">
        <v>790</v>
      </c>
      <c r="B64" s="190" t="s">
        <v>85</v>
      </c>
      <c r="C64" s="199" t="s">
        <v>807</v>
      </c>
      <c r="D64" s="346" t="s">
        <v>544</v>
      </c>
      <c r="E64" s="346">
        <v>20362</v>
      </c>
      <c r="F64" s="346">
        <v>10</v>
      </c>
      <c r="G64" s="497"/>
      <c r="H64" s="588"/>
      <c r="I64" s="575"/>
      <c r="J64" s="420"/>
      <c r="K64" s="191"/>
      <c r="L64" s="160">
        <f t="shared" si="28"/>
        <v>0</v>
      </c>
      <c r="M64" s="160"/>
      <c r="N64" s="305">
        <f t="shared" si="29"/>
        <v>0</v>
      </c>
      <c r="O64" s="160"/>
      <c r="P64" s="160"/>
      <c r="Q64" s="160"/>
      <c r="R64" s="189">
        <f>N64*20%</f>
        <v>0</v>
      </c>
      <c r="S64" s="123">
        <f t="shared" si="30"/>
        <v>0</v>
      </c>
      <c r="T64" s="191"/>
      <c r="U64" s="142"/>
      <c r="V64" s="142"/>
      <c r="W64" s="142"/>
      <c r="X64" s="142"/>
      <c r="Y64" s="142"/>
      <c r="Z64" s="142"/>
      <c r="AA64" s="142"/>
      <c r="AB64" s="142"/>
      <c r="AE64" s="175" t="e">
        <f>IF(#REF!=1,S64,0)</f>
        <v>#REF!</v>
      </c>
      <c r="AF64" s="96" t="e">
        <f>IF(#REF!=2,G64,0)</f>
        <v>#REF!</v>
      </c>
      <c r="AG64" s="175" t="e">
        <f>IF(#REF!=2,S64,0)</f>
        <v>#REF!</v>
      </c>
      <c r="AH64" s="96" t="e">
        <f>IF(#REF!=3,G64,0)</f>
        <v>#REF!</v>
      </c>
      <c r="AI64" s="175" t="e">
        <f>IF(#REF!=3,S64,0)</f>
        <v>#REF!</v>
      </c>
      <c r="AJ64" s="96" t="e">
        <f>IF(#REF!=4,G64,0)</f>
        <v>#REF!</v>
      </c>
      <c r="AK64" s="174" t="e">
        <f>IF(#REF!=4,S64,0)</f>
        <v>#REF!</v>
      </c>
    </row>
    <row r="65" spans="1:52">
      <c r="A65" s="372" t="s">
        <v>101</v>
      </c>
      <c r="B65" s="199" t="s">
        <v>807</v>
      </c>
      <c r="C65" s="199" t="s">
        <v>807</v>
      </c>
      <c r="D65" s="346" t="s">
        <v>102</v>
      </c>
      <c r="E65" s="346">
        <v>20362</v>
      </c>
      <c r="F65" s="346">
        <v>10</v>
      </c>
      <c r="G65" s="497">
        <v>1</v>
      </c>
      <c r="H65" s="588">
        <v>5815</v>
      </c>
      <c r="I65" s="575"/>
      <c r="J65" s="420"/>
      <c r="K65" s="191"/>
      <c r="L65" s="160">
        <f t="shared" si="28"/>
        <v>872.25</v>
      </c>
      <c r="M65" s="160"/>
      <c r="N65" s="305">
        <f t="shared" si="29"/>
        <v>6687.25</v>
      </c>
      <c r="O65" s="160"/>
      <c r="P65" s="160"/>
      <c r="Q65" s="160"/>
      <c r="R65" s="189"/>
      <c r="S65" s="123">
        <f t="shared" si="30"/>
        <v>6687.25</v>
      </c>
      <c r="T65" s="191"/>
      <c r="U65" s="142"/>
      <c r="V65" s="142"/>
      <c r="W65" s="142"/>
      <c r="X65" s="142"/>
      <c r="Y65" s="142"/>
      <c r="Z65" s="142"/>
      <c r="AA65" s="142"/>
      <c r="AB65" s="142"/>
    </row>
    <row r="66" spans="1:52" ht="29.25" customHeight="1">
      <c r="A66" s="372" t="s">
        <v>790</v>
      </c>
      <c r="B66" s="199" t="s">
        <v>111</v>
      </c>
      <c r="C66" s="199" t="s">
        <v>870</v>
      </c>
      <c r="D66" s="346" t="s">
        <v>625</v>
      </c>
      <c r="E66" s="346">
        <v>20320</v>
      </c>
      <c r="F66" s="346">
        <v>13</v>
      </c>
      <c r="G66" s="497">
        <v>0.5</v>
      </c>
      <c r="H66" s="588">
        <v>7253</v>
      </c>
      <c r="I66" s="575"/>
      <c r="J66" s="420"/>
      <c r="K66" s="191"/>
      <c r="L66" s="160">
        <f t="shared" si="28"/>
        <v>1087.95</v>
      </c>
      <c r="M66" s="160"/>
      <c r="N66" s="305">
        <f>H66+L66</f>
        <v>8340.9500000000007</v>
      </c>
      <c r="O66" s="160"/>
      <c r="P66" s="160"/>
      <c r="Q66" s="160"/>
      <c r="R66" s="189">
        <f>N66*30%*G66</f>
        <v>1251.1400000000001</v>
      </c>
      <c r="S66" s="123">
        <f t="shared" si="30"/>
        <v>5421.62</v>
      </c>
      <c r="T66" s="191"/>
      <c r="U66" s="142"/>
      <c r="V66" s="142"/>
      <c r="W66" s="142"/>
      <c r="X66" s="142"/>
      <c r="Y66" s="142"/>
      <c r="Z66" s="142"/>
      <c r="AA66" s="142"/>
      <c r="AB66" s="142"/>
    </row>
    <row r="67" spans="1:52" ht="25.5" hidden="1" customHeight="1">
      <c r="A67" s="372" t="s">
        <v>790</v>
      </c>
      <c r="B67" s="650" t="s">
        <v>1002</v>
      </c>
      <c r="C67" s="200" t="s">
        <v>1004</v>
      </c>
      <c r="D67" s="391" t="s">
        <v>547</v>
      </c>
      <c r="E67" s="345">
        <v>20275</v>
      </c>
      <c r="F67" s="345">
        <v>12</v>
      </c>
      <c r="G67" s="581"/>
      <c r="H67" s="589"/>
      <c r="I67" s="583"/>
      <c r="J67" s="420"/>
      <c r="K67" s="201"/>
      <c r="L67" s="160">
        <f t="shared" si="28"/>
        <v>0</v>
      </c>
      <c r="M67" s="160"/>
      <c r="N67" s="305">
        <f t="shared" si="29"/>
        <v>0</v>
      </c>
      <c r="O67" s="202"/>
      <c r="P67" s="202"/>
      <c r="Q67" s="202"/>
      <c r="R67" s="189">
        <f t="shared" ref="R67:R71" si="31">N67*30%</f>
        <v>0</v>
      </c>
      <c r="S67" s="123">
        <f t="shared" si="30"/>
        <v>0</v>
      </c>
      <c r="T67" s="201"/>
      <c r="U67" s="142"/>
      <c r="V67" s="142"/>
      <c r="W67" s="142"/>
      <c r="X67" s="142"/>
      <c r="Y67" s="142"/>
      <c r="Z67" s="142"/>
      <c r="AA67" s="142"/>
      <c r="AB67" s="142"/>
      <c r="AC67" s="162" t="s">
        <v>4</v>
      </c>
      <c r="AD67" s="96">
        <f t="shared" ref="AD67:AD72" si="32">IF(AC67=1,G67,0)</f>
        <v>0</v>
      </c>
      <c r="AE67" s="175">
        <f t="shared" ref="AE67:AE72" si="33">IF(AC67=1,S67,0)</f>
        <v>0</v>
      </c>
      <c r="AF67" s="96">
        <f>IF(AC67=2,G67,0)</f>
        <v>0</v>
      </c>
      <c r="AG67" s="175">
        <f t="shared" ref="AG67:AG72" si="34">IF(AC67=2,S67,0)</f>
        <v>0</v>
      </c>
      <c r="AH67" s="96">
        <f t="shared" ref="AH67:AH72" si="35">IF(AC67=3,G67,0)</f>
        <v>0</v>
      </c>
      <c r="AI67" s="175">
        <f t="shared" ref="AI67:AI72" si="36">IF(AC67=3,S67,0)</f>
        <v>0</v>
      </c>
      <c r="AJ67" s="96">
        <f t="shared" ref="AJ67:AJ72" si="37">IF(AC67=4,G67,0)</f>
        <v>0</v>
      </c>
      <c r="AK67" s="174">
        <f t="shared" ref="AK67:AK72" si="38">IF(AC67=4,S67,0)</f>
        <v>0</v>
      </c>
    </row>
    <row r="68" spans="1:52" ht="30">
      <c r="A68" s="372" t="s">
        <v>790</v>
      </c>
      <c r="B68" s="200" t="s">
        <v>1003</v>
      </c>
      <c r="C68" s="200" t="s">
        <v>1004</v>
      </c>
      <c r="D68" s="391" t="s">
        <v>547</v>
      </c>
      <c r="E68" s="345">
        <v>20275</v>
      </c>
      <c r="F68" s="345">
        <v>11</v>
      </c>
      <c r="G68" s="581">
        <v>2.5</v>
      </c>
      <c r="H68" s="588">
        <v>6294</v>
      </c>
      <c r="I68" s="583"/>
      <c r="J68" s="420"/>
      <c r="K68" s="201"/>
      <c r="L68" s="189">
        <f t="shared" si="28"/>
        <v>944.1</v>
      </c>
      <c r="M68" s="160"/>
      <c r="N68" s="305">
        <f t="shared" si="29"/>
        <v>7238.1</v>
      </c>
      <c r="O68" s="202"/>
      <c r="P68" s="202"/>
      <c r="Q68" s="202"/>
      <c r="R68" s="189">
        <f t="shared" si="31"/>
        <v>2171.4299999999998</v>
      </c>
      <c r="S68" s="123">
        <f t="shared" si="30"/>
        <v>20266.68</v>
      </c>
      <c r="T68" s="201"/>
      <c r="U68" s="142"/>
      <c r="V68" s="142"/>
      <c r="W68" s="142"/>
      <c r="X68" s="142"/>
      <c r="Y68" s="142"/>
      <c r="Z68" s="142"/>
      <c r="AA68" s="142"/>
      <c r="AB68" s="142"/>
      <c r="AC68" s="162" t="s">
        <v>4</v>
      </c>
      <c r="AD68" s="96">
        <f t="shared" si="32"/>
        <v>0</v>
      </c>
      <c r="AE68" s="175">
        <f t="shared" si="33"/>
        <v>0</v>
      </c>
      <c r="AF68" s="96">
        <f>IF(AC68=2,G68,0)</f>
        <v>0</v>
      </c>
      <c r="AG68" s="175">
        <f t="shared" si="34"/>
        <v>0</v>
      </c>
      <c r="AH68" s="96">
        <f t="shared" si="35"/>
        <v>0</v>
      </c>
      <c r="AI68" s="175">
        <f t="shared" si="36"/>
        <v>0</v>
      </c>
      <c r="AJ68" s="96">
        <f t="shared" si="37"/>
        <v>0</v>
      </c>
      <c r="AK68" s="174">
        <f t="shared" si="38"/>
        <v>0</v>
      </c>
    </row>
    <row r="69" spans="1:52" ht="12.75" customHeight="1">
      <c r="A69" s="372" t="s">
        <v>790</v>
      </c>
      <c r="B69" s="190" t="s">
        <v>112</v>
      </c>
      <c r="C69" s="190" t="s">
        <v>509</v>
      </c>
      <c r="D69" s="346" t="s">
        <v>548</v>
      </c>
      <c r="E69" s="346">
        <v>20278</v>
      </c>
      <c r="F69" s="346">
        <v>12</v>
      </c>
      <c r="G69" s="497">
        <v>1.5</v>
      </c>
      <c r="H69" s="589">
        <v>6733</v>
      </c>
      <c r="I69" s="575"/>
      <c r="J69" s="420"/>
      <c r="K69" s="191"/>
      <c r="L69" s="189">
        <f>H69*30%</f>
        <v>2019.9</v>
      </c>
      <c r="M69" s="160"/>
      <c r="N69" s="305">
        <f t="shared" si="29"/>
        <v>8752.9</v>
      </c>
      <c r="O69" s="160"/>
      <c r="P69" s="160"/>
      <c r="Q69" s="160"/>
      <c r="R69" s="189">
        <f t="shared" si="31"/>
        <v>2625.87</v>
      </c>
      <c r="S69" s="123">
        <f t="shared" si="30"/>
        <v>15755.22</v>
      </c>
      <c r="T69" s="191"/>
      <c r="U69" s="142"/>
      <c r="V69" s="142"/>
      <c r="W69" s="142"/>
      <c r="X69" s="142"/>
      <c r="Y69" s="142"/>
      <c r="Z69" s="142"/>
      <c r="AA69" s="142"/>
      <c r="AB69" s="142"/>
      <c r="AC69" s="162">
        <v>4</v>
      </c>
      <c r="AD69" s="96">
        <f t="shared" si="32"/>
        <v>0</v>
      </c>
      <c r="AE69" s="175">
        <f t="shared" si="33"/>
        <v>0</v>
      </c>
      <c r="AF69" s="96" t="s">
        <v>962</v>
      </c>
      <c r="AG69" s="175">
        <f t="shared" si="34"/>
        <v>0</v>
      </c>
      <c r="AH69" s="96">
        <f t="shared" si="35"/>
        <v>0</v>
      </c>
      <c r="AI69" s="175">
        <f t="shared" si="36"/>
        <v>0</v>
      </c>
      <c r="AJ69" s="96">
        <f t="shared" si="37"/>
        <v>1.5</v>
      </c>
      <c r="AK69" s="174">
        <f t="shared" si="38"/>
        <v>15755.22</v>
      </c>
    </row>
    <row r="70" spans="1:52" ht="23.25" hidden="1" customHeight="1">
      <c r="A70" s="372" t="s">
        <v>791</v>
      </c>
      <c r="B70" s="200" t="s">
        <v>86</v>
      </c>
      <c r="C70" s="200" t="s">
        <v>540</v>
      </c>
      <c r="D70" s="345">
        <v>3229</v>
      </c>
      <c r="E70" s="345">
        <v>25186</v>
      </c>
      <c r="F70" s="345">
        <v>10</v>
      </c>
      <c r="G70" s="581"/>
      <c r="H70" s="595"/>
      <c r="I70" s="583"/>
      <c r="J70" s="420"/>
      <c r="K70" s="201"/>
      <c r="L70" s="189">
        <f>H70*15%</f>
        <v>0</v>
      </c>
      <c r="M70" s="160"/>
      <c r="N70" s="305">
        <f>H70+I70+J70+K70+L70+M70</f>
        <v>0</v>
      </c>
      <c r="O70" s="202"/>
      <c r="P70" s="202"/>
      <c r="Q70" s="202"/>
      <c r="R70" s="189">
        <f t="shared" si="31"/>
        <v>0</v>
      </c>
      <c r="S70" s="123">
        <f>G70*N70+(P70+R70)+O70</f>
        <v>0</v>
      </c>
      <c r="T70" s="201"/>
      <c r="U70" s="142"/>
      <c r="V70" s="142"/>
      <c r="W70" s="142"/>
      <c r="X70" s="142"/>
      <c r="Y70" s="142"/>
      <c r="Z70" s="142"/>
      <c r="AA70" s="142"/>
      <c r="AB70" s="142"/>
      <c r="AC70" s="162" t="s">
        <v>3</v>
      </c>
      <c r="AD70" s="96">
        <f>IF(AC70=1,G70,0)</f>
        <v>0</v>
      </c>
      <c r="AE70" s="175">
        <f>IF(AC70=1,S70,0)</f>
        <v>0</v>
      </c>
      <c r="AF70" s="96">
        <f>IF(AC70=2,G70,0)</f>
        <v>0</v>
      </c>
      <c r="AG70" s="175">
        <f>IF(AC70=2,S70,0)</f>
        <v>0</v>
      </c>
      <c r="AH70" s="96">
        <f>IF(AC70=3,G70,0)</f>
        <v>0</v>
      </c>
      <c r="AI70" s="175">
        <f>IF(AC70=3,S70,0)</f>
        <v>0</v>
      </c>
      <c r="AJ70" s="96">
        <f>IF(AC70=4,G70,0)</f>
        <v>0</v>
      </c>
      <c r="AK70" s="174">
        <f>IF(AC70=4,S70,0)</f>
        <v>0</v>
      </c>
    </row>
    <row r="71" spans="1:52" ht="44.25" customHeight="1">
      <c r="A71" s="372" t="s">
        <v>791</v>
      </c>
      <c r="B71" s="190" t="s">
        <v>1030</v>
      </c>
      <c r="C71" s="200" t="s">
        <v>540</v>
      </c>
      <c r="D71" s="346">
        <v>3229</v>
      </c>
      <c r="E71" s="346">
        <v>25186</v>
      </c>
      <c r="F71" s="346">
        <v>9</v>
      </c>
      <c r="G71" s="497">
        <v>1</v>
      </c>
      <c r="H71" s="588">
        <v>5527</v>
      </c>
      <c r="I71" s="575"/>
      <c r="J71" s="420"/>
      <c r="K71" s="191"/>
      <c r="L71" s="189">
        <f t="shared" ref="L71:L75" si="39">H71*15%</f>
        <v>829.05</v>
      </c>
      <c r="M71" s="160"/>
      <c r="N71" s="305">
        <f t="shared" si="29"/>
        <v>6356.05</v>
      </c>
      <c r="O71" s="160"/>
      <c r="P71" s="160"/>
      <c r="Q71" s="160"/>
      <c r="R71" s="189">
        <f t="shared" si="31"/>
        <v>1906.82</v>
      </c>
      <c r="S71" s="123">
        <f t="shared" si="30"/>
        <v>8262.8700000000008</v>
      </c>
      <c r="T71" s="191"/>
      <c r="U71" s="142"/>
      <c r="V71" s="142"/>
      <c r="W71" s="142"/>
      <c r="X71" s="142"/>
      <c r="Y71" s="142"/>
      <c r="Z71" s="142"/>
      <c r="AA71" s="142"/>
      <c r="AB71" s="142"/>
      <c r="AC71" s="162" t="s">
        <v>524</v>
      </c>
      <c r="AD71" s="96">
        <f t="shared" si="32"/>
        <v>0</v>
      </c>
      <c r="AE71" s="175">
        <f t="shared" si="33"/>
        <v>0</v>
      </c>
      <c r="AF71" s="96">
        <f>IF(AC71=2,G71,0)</f>
        <v>0</v>
      </c>
      <c r="AG71" s="175">
        <f t="shared" si="34"/>
        <v>0</v>
      </c>
      <c r="AH71" s="96">
        <f t="shared" si="35"/>
        <v>0</v>
      </c>
      <c r="AI71" s="175">
        <f t="shared" si="36"/>
        <v>0</v>
      </c>
      <c r="AJ71" s="96">
        <f t="shared" si="37"/>
        <v>0</v>
      </c>
      <c r="AK71" s="174">
        <f t="shared" si="38"/>
        <v>0</v>
      </c>
    </row>
    <row r="72" spans="1:52">
      <c r="A72" s="372" t="s">
        <v>791</v>
      </c>
      <c r="B72" s="190" t="s">
        <v>540</v>
      </c>
      <c r="C72" s="200" t="s">
        <v>540</v>
      </c>
      <c r="D72" s="346">
        <v>3229</v>
      </c>
      <c r="E72" s="346">
        <v>25186</v>
      </c>
      <c r="F72" s="346">
        <v>7</v>
      </c>
      <c r="G72" s="497">
        <v>2</v>
      </c>
      <c r="H72" s="588">
        <v>4920</v>
      </c>
      <c r="I72" s="575"/>
      <c r="J72" s="420"/>
      <c r="K72" s="191"/>
      <c r="L72" s="189">
        <f t="shared" si="39"/>
        <v>738</v>
      </c>
      <c r="M72" s="160"/>
      <c r="N72" s="305">
        <f>H72+L72</f>
        <v>5658</v>
      </c>
      <c r="O72" s="160"/>
      <c r="P72" s="160"/>
      <c r="Q72" s="160"/>
      <c r="R72" s="189">
        <f>N72*10%</f>
        <v>565.79999999999995</v>
      </c>
      <c r="S72" s="123">
        <f>(N72+R72)*G72</f>
        <v>12447.6</v>
      </c>
      <c r="T72" s="195"/>
      <c r="U72" s="142"/>
      <c r="V72" s="142"/>
      <c r="W72" s="142"/>
      <c r="X72" s="142"/>
      <c r="Y72" s="142"/>
      <c r="Z72" s="142"/>
      <c r="AA72" s="142"/>
      <c r="AB72" s="142"/>
      <c r="AD72" s="96">
        <f t="shared" si="32"/>
        <v>0</v>
      </c>
      <c r="AE72" s="175">
        <f t="shared" si="33"/>
        <v>0</v>
      </c>
      <c r="AF72" s="96">
        <f>IF(AC72=2,G72,0)</f>
        <v>0</v>
      </c>
      <c r="AG72" s="175">
        <f t="shared" si="34"/>
        <v>0</v>
      </c>
      <c r="AH72" s="96">
        <f t="shared" si="35"/>
        <v>0</v>
      </c>
      <c r="AI72" s="175">
        <f t="shared" si="36"/>
        <v>0</v>
      </c>
      <c r="AJ72" s="96">
        <f t="shared" si="37"/>
        <v>0</v>
      </c>
      <c r="AK72" s="174">
        <f t="shared" si="38"/>
        <v>0</v>
      </c>
    </row>
    <row r="73" spans="1:52" ht="12.75" customHeight="1">
      <c r="A73" s="372" t="s">
        <v>791</v>
      </c>
      <c r="B73" s="190" t="s">
        <v>113</v>
      </c>
      <c r="C73" s="190" t="s">
        <v>701</v>
      </c>
      <c r="D73" s="346">
        <v>3221</v>
      </c>
      <c r="E73" s="346">
        <v>23157</v>
      </c>
      <c r="F73" s="346">
        <v>9</v>
      </c>
      <c r="G73" s="497">
        <v>1</v>
      </c>
      <c r="H73" s="588">
        <v>5527</v>
      </c>
      <c r="I73" s="575"/>
      <c r="J73" s="420"/>
      <c r="K73" s="191"/>
      <c r="L73" s="189">
        <f t="shared" si="39"/>
        <v>829.05</v>
      </c>
      <c r="M73" s="160"/>
      <c r="N73" s="305">
        <f t="shared" ref="N73:N78" si="40">(H73+L73)*G73</f>
        <v>6356.05</v>
      </c>
      <c r="O73" s="160"/>
      <c r="P73" s="160"/>
      <c r="Q73" s="160"/>
      <c r="R73" s="189">
        <f>N73*20%</f>
        <v>1271.21</v>
      </c>
      <c r="S73" s="123">
        <f t="shared" ref="S73:S75" si="41">G73*N73+(P73+R73)+O73</f>
        <v>7627.26</v>
      </c>
      <c r="T73" s="191"/>
      <c r="U73" s="142"/>
      <c r="V73" s="142"/>
      <c r="W73" s="142"/>
      <c r="X73" s="142"/>
      <c r="Y73" s="142"/>
      <c r="Z73" s="142"/>
      <c r="AA73" s="142"/>
      <c r="AB73" s="142"/>
    </row>
    <row r="74" spans="1:52" s="537" customFormat="1" ht="28.5" customHeight="1">
      <c r="A74" s="372" t="s">
        <v>791</v>
      </c>
      <c r="B74" s="190" t="s">
        <v>114</v>
      </c>
      <c r="C74" s="190" t="s">
        <v>701</v>
      </c>
      <c r="D74" s="346">
        <v>3221</v>
      </c>
      <c r="E74" s="346">
        <v>23157</v>
      </c>
      <c r="F74" s="346">
        <v>8</v>
      </c>
      <c r="G74" s="497">
        <v>1.25</v>
      </c>
      <c r="H74" s="588">
        <v>5240</v>
      </c>
      <c r="I74" s="575"/>
      <c r="J74" s="420"/>
      <c r="K74" s="191"/>
      <c r="L74" s="189">
        <f t="shared" si="39"/>
        <v>786</v>
      </c>
      <c r="M74" s="160"/>
      <c r="N74" s="305">
        <f>H74+L74</f>
        <v>6026</v>
      </c>
      <c r="O74" s="160"/>
      <c r="P74" s="160"/>
      <c r="Q74" s="160"/>
      <c r="R74" s="189">
        <f>N74*10%</f>
        <v>602.6</v>
      </c>
      <c r="S74" s="123">
        <v>10504.26</v>
      </c>
      <c r="T74" s="450"/>
      <c r="U74" s="451"/>
      <c r="V74" s="451"/>
      <c r="W74" s="451"/>
      <c r="X74" s="451"/>
      <c r="Y74" s="451"/>
      <c r="Z74" s="451"/>
      <c r="AA74" s="451"/>
      <c r="AB74" s="451"/>
      <c r="AC74" s="204"/>
      <c r="AD74" s="452"/>
      <c r="AE74" s="453"/>
      <c r="AF74" s="452"/>
      <c r="AG74" s="453"/>
      <c r="AH74" s="452"/>
      <c r="AI74" s="453"/>
      <c r="AJ74" s="452"/>
      <c r="AK74" s="454"/>
      <c r="AL74" s="534"/>
      <c r="AM74" s="534"/>
      <c r="AN74" s="534"/>
      <c r="AO74" s="534"/>
      <c r="AP74" s="534"/>
      <c r="AQ74" s="534"/>
      <c r="AR74" s="534"/>
      <c r="AS74" s="535"/>
      <c r="AT74" s="536"/>
      <c r="AU74" s="536"/>
      <c r="AV74" s="536"/>
      <c r="AW74" s="536"/>
      <c r="AX74" s="536"/>
      <c r="AY74" s="536"/>
      <c r="AZ74" s="536"/>
    </row>
    <row r="75" spans="1:52" ht="30">
      <c r="A75" s="372" t="s">
        <v>791</v>
      </c>
      <c r="B75" s="199" t="s">
        <v>115</v>
      </c>
      <c r="C75" s="199" t="s">
        <v>808</v>
      </c>
      <c r="D75" s="346">
        <v>3221</v>
      </c>
      <c r="E75" s="346">
        <v>23157</v>
      </c>
      <c r="F75" s="346">
        <v>10</v>
      </c>
      <c r="G75" s="497">
        <v>1</v>
      </c>
      <c r="H75" s="588">
        <v>5815</v>
      </c>
      <c r="I75" s="575"/>
      <c r="J75" s="420"/>
      <c r="K75" s="191"/>
      <c r="L75" s="189">
        <f t="shared" si="39"/>
        <v>872.25</v>
      </c>
      <c r="M75" s="160"/>
      <c r="N75" s="305">
        <f t="shared" si="40"/>
        <v>6687.25</v>
      </c>
      <c r="O75" s="160"/>
      <c r="P75" s="160"/>
      <c r="Q75" s="160"/>
      <c r="R75" s="189">
        <f>N75*30%</f>
        <v>2006.18</v>
      </c>
      <c r="S75" s="123">
        <f t="shared" si="41"/>
        <v>8693.43</v>
      </c>
      <c r="T75" s="191"/>
      <c r="U75" s="142"/>
      <c r="V75" s="142"/>
      <c r="W75" s="142"/>
      <c r="X75" s="142"/>
      <c r="Y75" s="142"/>
      <c r="Z75" s="142"/>
      <c r="AA75" s="142"/>
      <c r="AB75" s="142"/>
    </row>
    <row r="76" spans="1:52" s="537" customFormat="1" ht="30">
      <c r="A76" s="372" t="s">
        <v>791</v>
      </c>
      <c r="B76" s="199" t="s">
        <v>142</v>
      </c>
      <c r="C76" s="199" t="s">
        <v>808</v>
      </c>
      <c r="D76" s="346">
        <v>3221</v>
      </c>
      <c r="E76" s="346">
        <v>23157</v>
      </c>
      <c r="F76" s="346">
        <v>8</v>
      </c>
      <c r="G76" s="497">
        <v>1</v>
      </c>
      <c r="H76" s="588">
        <v>5240</v>
      </c>
      <c r="I76" s="575"/>
      <c r="J76" s="420"/>
      <c r="K76" s="191"/>
      <c r="L76" s="160">
        <f>H76*15%</f>
        <v>786</v>
      </c>
      <c r="M76" s="160"/>
      <c r="N76" s="305">
        <f>H76+L76</f>
        <v>6026</v>
      </c>
      <c r="O76" s="160"/>
      <c r="P76" s="160"/>
      <c r="Q76" s="160"/>
      <c r="R76" s="189">
        <f>N76*20%</f>
        <v>1205.2</v>
      </c>
      <c r="S76" s="123">
        <f>(N76+R76)*G76</f>
        <v>7231.2</v>
      </c>
      <c r="T76" s="191"/>
      <c r="U76" s="142"/>
      <c r="V76" s="142"/>
      <c r="W76" s="142"/>
      <c r="X76" s="142"/>
      <c r="Y76" s="142"/>
      <c r="Z76" s="142"/>
      <c r="AA76" s="142"/>
      <c r="AB76" s="142"/>
      <c r="AC76" s="173"/>
      <c r="AD76" s="399"/>
      <c r="AE76" s="400"/>
      <c r="AF76" s="399"/>
      <c r="AG76" s="400"/>
      <c r="AH76" s="399"/>
      <c r="AI76" s="400"/>
      <c r="AJ76" s="399"/>
      <c r="AK76" s="401"/>
      <c r="AL76" s="527"/>
      <c r="AM76" s="527"/>
      <c r="AN76" s="527"/>
      <c r="AO76" s="527"/>
      <c r="AP76" s="527"/>
      <c r="AQ76" s="527"/>
      <c r="AR76" s="527"/>
      <c r="AS76" s="528"/>
      <c r="AT76" s="529"/>
      <c r="AU76" s="536"/>
      <c r="AV76" s="536"/>
      <c r="AW76" s="536"/>
      <c r="AX76" s="536"/>
      <c r="AY76" s="536"/>
      <c r="AZ76" s="536"/>
    </row>
    <row r="77" spans="1:52" ht="28.5" customHeight="1">
      <c r="A77" s="372" t="s">
        <v>791</v>
      </c>
      <c r="B77" s="200" t="s">
        <v>87</v>
      </c>
      <c r="C77" s="200" t="s">
        <v>540</v>
      </c>
      <c r="D77" s="345">
        <v>3229</v>
      </c>
      <c r="E77" s="345">
        <v>25186</v>
      </c>
      <c r="F77" s="345">
        <v>10</v>
      </c>
      <c r="G77" s="581">
        <v>4</v>
      </c>
      <c r="H77" s="595">
        <v>5815</v>
      </c>
      <c r="I77" s="583"/>
      <c r="J77" s="420"/>
      <c r="K77" s="201"/>
      <c r="L77" s="160">
        <f>H77*15%</f>
        <v>872.25</v>
      </c>
      <c r="M77" s="160"/>
      <c r="N77" s="305">
        <f>H77+L77</f>
        <v>6687.25</v>
      </c>
      <c r="O77" s="202"/>
      <c r="P77" s="202"/>
      <c r="Q77" s="202"/>
      <c r="R77" s="189">
        <f t="shared" ref="R77" si="42">N77*30%</f>
        <v>2006.18</v>
      </c>
      <c r="S77" s="123">
        <f>(N77+R77)*G77</f>
        <v>34773.72</v>
      </c>
      <c r="T77" s="201"/>
      <c r="U77" s="142"/>
      <c r="V77" s="142"/>
      <c r="W77" s="142"/>
      <c r="X77" s="142"/>
      <c r="Y77" s="142"/>
      <c r="Z77" s="142"/>
      <c r="AA77" s="142"/>
      <c r="AB77" s="142"/>
      <c r="AC77" s="162">
        <v>2</v>
      </c>
      <c r="AD77" s="96">
        <f>IF(AC77=1,G77,0)</f>
        <v>0</v>
      </c>
      <c r="AE77" s="175">
        <f>IF(AC77=1,S77,0)</f>
        <v>0</v>
      </c>
      <c r="AF77" s="96">
        <f>IF(AC77=2,G77,0)</f>
        <v>4</v>
      </c>
      <c r="AG77" s="175">
        <f>IF(AC77=2,S77,0)</f>
        <v>34773.72</v>
      </c>
      <c r="AH77" s="96">
        <f>IF(AC77=3,G77,0)</f>
        <v>0</v>
      </c>
      <c r="AI77" s="175">
        <f>IF(AC77=3,S77,0)</f>
        <v>0</v>
      </c>
      <c r="AJ77" s="96">
        <f>IF(AC77=4,G77,0)</f>
        <v>0</v>
      </c>
      <c r="AK77" s="174">
        <f>IF(AC77=4,S77,0)</f>
        <v>0</v>
      </c>
    </row>
    <row r="78" spans="1:52" ht="45.75" thickBot="1">
      <c r="A78" s="372" t="s">
        <v>793</v>
      </c>
      <c r="B78" s="677" t="s">
        <v>270</v>
      </c>
      <c r="C78" s="678" t="s">
        <v>803</v>
      </c>
      <c r="D78" s="679">
        <v>5132</v>
      </c>
      <c r="E78" s="679"/>
      <c r="F78" s="679">
        <v>3</v>
      </c>
      <c r="G78" s="680">
        <v>3.5</v>
      </c>
      <c r="H78" s="596">
        <v>3770</v>
      </c>
      <c r="I78" s="592"/>
      <c r="J78" s="420"/>
      <c r="K78" s="195"/>
      <c r="L78" s="160">
        <f>H78*15%</f>
        <v>565.5</v>
      </c>
      <c r="M78" s="164"/>
      <c r="N78" s="305">
        <f t="shared" si="40"/>
        <v>15174.25</v>
      </c>
      <c r="O78" s="164">
        <f>H78*15%</f>
        <v>565.5</v>
      </c>
      <c r="P78" s="164"/>
      <c r="Q78" s="164"/>
      <c r="R78" s="337"/>
      <c r="S78" s="123">
        <f>N78+O78</f>
        <v>15739.75</v>
      </c>
      <c r="T78" s="191"/>
      <c r="U78" s="142"/>
      <c r="V78" s="142"/>
      <c r="W78" s="142"/>
      <c r="X78" s="142"/>
      <c r="Y78" s="142"/>
      <c r="Z78" s="142"/>
      <c r="AA78" s="142"/>
      <c r="AB78" s="142"/>
      <c r="AC78" s="162" t="s">
        <v>0</v>
      </c>
      <c r="AD78" s="96">
        <f>IF(AC78=1,G78,0)</f>
        <v>0</v>
      </c>
      <c r="AE78" s="175">
        <f>IF(AC78=1,S78,0)</f>
        <v>0</v>
      </c>
      <c r="AF78" s="96">
        <f>IF(AC78=2,G78,0)</f>
        <v>0</v>
      </c>
      <c r="AG78" s="175">
        <f>IF(AC78=2,S78,0)</f>
        <v>0</v>
      </c>
      <c r="AH78" s="96">
        <f>IF(AC78=3,G78,0)</f>
        <v>0</v>
      </c>
      <c r="AI78" s="175">
        <f>IF(AC78=3,S78,0)</f>
        <v>0</v>
      </c>
      <c r="AJ78" s="96">
        <f>IF(AC78=4,G78,0)</f>
        <v>0</v>
      </c>
      <c r="AK78" s="174">
        <f>IF(AC78=4,S78,0)</f>
        <v>0</v>
      </c>
    </row>
    <row r="79" spans="1:52" s="168" customFormat="1">
      <c r="A79" s="275"/>
      <c r="B79" s="300" t="s">
        <v>681</v>
      </c>
      <c r="C79" s="301"/>
      <c r="D79" s="331"/>
      <c r="E79" s="331"/>
      <c r="F79" s="331"/>
      <c r="G79" s="278">
        <f>SUM(G63:G78)</f>
        <v>21.25</v>
      </c>
      <c r="H79" s="301"/>
      <c r="I79" s="301"/>
      <c r="J79" s="301"/>
      <c r="K79" s="301"/>
      <c r="L79" s="301"/>
      <c r="M79" s="280"/>
      <c r="N79" s="283"/>
      <c r="O79" s="282"/>
      <c r="P79" s="282"/>
      <c r="Q79" s="282"/>
      <c r="R79" s="282"/>
      <c r="S79" s="278">
        <f>SUM(S63:S78)</f>
        <v>165227.28</v>
      </c>
      <c r="T79" s="209"/>
      <c r="U79" s="209"/>
      <c r="V79" s="209"/>
      <c r="W79" s="209"/>
      <c r="X79" s="209"/>
      <c r="Y79" s="209"/>
      <c r="Z79" s="209"/>
      <c r="AA79" s="209"/>
      <c r="AB79" s="209">
        <f>SUM(G63:G78)</f>
        <v>21.25</v>
      </c>
      <c r="AC79" s="169" t="s">
        <v>982</v>
      </c>
      <c r="AD79" s="170">
        <f t="shared" ref="AD79:AK79" si="43">SUM(AD63:AD78)</f>
        <v>1</v>
      </c>
      <c r="AE79" s="171" t="e">
        <f t="shared" si="43"/>
        <v>#REF!</v>
      </c>
      <c r="AF79" s="170" t="e">
        <f t="shared" si="43"/>
        <v>#REF!</v>
      </c>
      <c r="AG79" s="171" t="e">
        <f t="shared" si="43"/>
        <v>#REF!</v>
      </c>
      <c r="AH79" s="170" t="e">
        <f t="shared" si="43"/>
        <v>#REF!</v>
      </c>
      <c r="AI79" s="171" t="e">
        <f t="shared" si="43"/>
        <v>#REF!</v>
      </c>
      <c r="AJ79" s="170" t="e">
        <f t="shared" si="43"/>
        <v>#REF!</v>
      </c>
      <c r="AK79" s="171" t="e">
        <f t="shared" si="43"/>
        <v>#REF!</v>
      </c>
      <c r="AL79" s="185">
        <f t="shared" ref="AL79:AS79" si="44">AD79</f>
        <v>1</v>
      </c>
      <c r="AM79" s="185" t="e">
        <f t="shared" si="44"/>
        <v>#REF!</v>
      </c>
      <c r="AN79" s="185" t="e">
        <f t="shared" si="44"/>
        <v>#REF!</v>
      </c>
      <c r="AO79" s="185" t="e">
        <f t="shared" si="44"/>
        <v>#REF!</v>
      </c>
      <c r="AP79" s="185" t="e">
        <f t="shared" si="44"/>
        <v>#REF!</v>
      </c>
      <c r="AQ79" s="185" t="e">
        <f t="shared" si="44"/>
        <v>#REF!</v>
      </c>
      <c r="AR79" s="185" t="e">
        <f t="shared" si="44"/>
        <v>#REF!</v>
      </c>
      <c r="AS79" s="186" t="e">
        <f t="shared" si="44"/>
        <v>#REF!</v>
      </c>
      <c r="AT79" s="91"/>
      <c r="AU79" s="91"/>
      <c r="AV79" s="91"/>
      <c r="AW79" s="91"/>
      <c r="AX79" s="91"/>
      <c r="AY79" s="91"/>
      <c r="AZ79" s="91"/>
    </row>
    <row r="80" spans="1:52">
      <c r="A80" s="284"/>
      <c r="B80" s="303" t="s">
        <v>682</v>
      </c>
      <c r="C80" s="304"/>
      <c r="D80" s="304"/>
      <c r="E80" s="304"/>
      <c r="F80" s="304"/>
      <c r="G80" s="286">
        <f>SUM(G63:G66)</f>
        <v>2.5</v>
      </c>
      <c r="H80" s="304"/>
      <c r="I80" s="304"/>
      <c r="J80" s="304"/>
      <c r="K80" s="304"/>
      <c r="L80" s="304"/>
      <c r="M80" s="287"/>
      <c r="N80" s="288"/>
      <c r="O80" s="289">
        <f>SUM(O63:O69)</f>
        <v>0</v>
      </c>
      <c r="P80" s="289"/>
      <c r="Q80" s="289"/>
      <c r="R80" s="289"/>
      <c r="S80" s="286">
        <f>SUM(S63:S66)</f>
        <v>23925.29</v>
      </c>
      <c r="T80" s="142"/>
      <c r="U80" s="142"/>
      <c r="V80" s="142"/>
      <c r="W80" s="142"/>
      <c r="X80" s="142"/>
      <c r="Y80" s="142"/>
      <c r="Z80" s="142"/>
      <c r="AA80" s="142"/>
      <c r="AB80" s="142"/>
      <c r="AC80" s="173"/>
      <c r="AD80" s="96" t="s">
        <v>1</v>
      </c>
      <c r="AT80" s="522"/>
    </row>
    <row r="81" spans="1:52">
      <c r="A81" s="284"/>
      <c r="B81" s="303" t="s">
        <v>693</v>
      </c>
      <c r="C81" s="304"/>
      <c r="D81" s="304"/>
      <c r="E81" s="304"/>
      <c r="F81" s="304"/>
      <c r="G81" s="286">
        <f>SUM(G70:G77)</f>
        <v>11.25</v>
      </c>
      <c r="H81" s="304"/>
      <c r="I81" s="304"/>
      <c r="J81" s="304"/>
      <c r="K81" s="304"/>
      <c r="L81" s="304"/>
      <c r="M81" s="287"/>
      <c r="N81" s="288"/>
      <c r="O81" s="289">
        <f>SUM(O70:O76)</f>
        <v>0</v>
      </c>
      <c r="P81" s="289"/>
      <c r="Q81" s="289"/>
      <c r="R81" s="289"/>
      <c r="S81" s="286">
        <f>SUM(S70:S77)</f>
        <v>89540.34</v>
      </c>
      <c r="T81" s="142"/>
      <c r="U81" s="142"/>
      <c r="V81" s="142"/>
      <c r="W81" s="142"/>
      <c r="X81" s="142"/>
      <c r="Y81" s="142"/>
      <c r="Z81" s="142"/>
      <c r="AA81" s="142"/>
      <c r="AB81" s="142"/>
      <c r="AC81" s="173"/>
    </row>
    <row r="82" spans="1:52">
      <c r="A82" s="284"/>
      <c r="B82" s="303" t="s">
        <v>698</v>
      </c>
      <c r="C82" s="304"/>
      <c r="D82" s="304"/>
      <c r="E82" s="304"/>
      <c r="F82" s="304"/>
      <c r="G82" s="286">
        <f>SUM(G78)</f>
        <v>3.5</v>
      </c>
      <c r="H82" s="304"/>
      <c r="I82" s="304"/>
      <c r="J82" s="304"/>
      <c r="K82" s="304"/>
      <c r="L82" s="304"/>
      <c r="M82" s="287"/>
      <c r="N82" s="288"/>
      <c r="O82" s="289"/>
      <c r="P82" s="289"/>
      <c r="Q82" s="289"/>
      <c r="R82" s="289"/>
      <c r="S82" s="286">
        <f>SUM(S78)</f>
        <v>15739.75</v>
      </c>
      <c r="T82" s="142"/>
      <c r="U82" s="142"/>
      <c r="V82" s="142"/>
      <c r="W82" s="142"/>
      <c r="X82" s="142"/>
      <c r="Y82" s="142"/>
      <c r="Z82" s="142"/>
      <c r="AA82" s="142"/>
      <c r="AB82" s="142"/>
      <c r="AC82" s="173"/>
    </row>
    <row r="83" spans="1:52" ht="15.75" thickBot="1">
      <c r="A83" s="290"/>
      <c r="B83" s="306" t="s">
        <v>522</v>
      </c>
      <c r="C83" s="307"/>
      <c r="D83" s="307"/>
      <c r="E83" s="307"/>
      <c r="F83" s="307"/>
      <c r="G83" s="292">
        <f>G67+G68+G69</f>
        <v>4</v>
      </c>
      <c r="H83" s="307"/>
      <c r="I83" s="307"/>
      <c r="J83" s="307"/>
      <c r="K83" s="307"/>
      <c r="L83" s="307"/>
      <c r="M83" s="294"/>
      <c r="N83" s="295"/>
      <c r="O83" s="296"/>
      <c r="P83" s="296"/>
      <c r="Q83" s="296"/>
      <c r="R83" s="296" t="s">
        <v>2</v>
      </c>
      <c r="S83" s="292">
        <f>S67+S68+S69</f>
        <v>36021.9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</row>
    <row r="84" spans="1:52" ht="18.75" customHeight="1">
      <c r="A84" s="753" t="s">
        <v>503</v>
      </c>
      <c r="B84" s="733"/>
      <c r="C84" s="733"/>
      <c r="D84" s="733"/>
      <c r="E84" s="733"/>
      <c r="F84" s="733"/>
      <c r="G84" s="733"/>
      <c r="H84" s="733"/>
      <c r="I84" s="733"/>
      <c r="J84" s="733"/>
      <c r="K84" s="733"/>
      <c r="L84" s="733"/>
      <c r="M84" s="733"/>
      <c r="N84" s="733"/>
      <c r="O84" s="733"/>
      <c r="P84" s="733"/>
      <c r="Q84" s="733"/>
      <c r="R84" s="733"/>
      <c r="S84" s="754"/>
      <c r="T84" s="237"/>
      <c r="U84" s="237"/>
      <c r="V84" s="237"/>
      <c r="W84" s="237"/>
      <c r="X84" s="237"/>
      <c r="Y84" s="237"/>
      <c r="Z84" s="237"/>
      <c r="AA84" s="237"/>
      <c r="AB84" s="205"/>
    </row>
    <row r="85" spans="1:52" ht="30">
      <c r="A85" s="372" t="s">
        <v>914</v>
      </c>
      <c r="B85" s="271" t="s">
        <v>551</v>
      </c>
      <c r="C85" s="190" t="s">
        <v>799</v>
      </c>
      <c r="D85" s="191" t="s">
        <v>23</v>
      </c>
      <c r="E85" s="191"/>
      <c r="F85" s="191" t="s">
        <v>397</v>
      </c>
      <c r="G85" s="497">
        <v>0.25</v>
      </c>
      <c r="H85" s="497">
        <v>5815</v>
      </c>
      <c r="I85" s="585">
        <f>H85*10%</f>
        <v>581.5</v>
      </c>
      <c r="J85" s="191"/>
      <c r="K85" s="191"/>
      <c r="L85" s="160">
        <f>(H85+I85)*15%</f>
        <v>959.47500000000002</v>
      </c>
      <c r="M85" s="160"/>
      <c r="N85" s="305">
        <f t="shared" ref="N85:N94" si="45">H85+I85+J85+K85+L85+M85</f>
        <v>7355.98</v>
      </c>
      <c r="O85" s="160"/>
      <c r="P85" s="160"/>
      <c r="Q85" s="160"/>
      <c r="R85" s="160"/>
      <c r="S85" s="123">
        <f t="shared" ref="S85:S94" si="46">G85*N85+(P85+R85)+O85</f>
        <v>1839</v>
      </c>
      <c r="T85" s="142"/>
      <c r="U85" s="142"/>
      <c r="V85" s="142"/>
      <c r="W85" s="142"/>
      <c r="X85" s="142"/>
      <c r="Y85" s="142"/>
      <c r="Z85" s="142"/>
      <c r="AA85" s="142"/>
      <c r="AB85" s="142"/>
      <c r="AC85" s="162">
        <v>1</v>
      </c>
      <c r="AD85" s="96">
        <f>IF(AC85=1,G85,0)</f>
        <v>0.25</v>
      </c>
      <c r="AE85" s="175">
        <f>IF(AC85=1,S85,0)</f>
        <v>1839</v>
      </c>
      <c r="AF85" s="96">
        <f>IF(AC85=2,G85,0)</f>
        <v>0</v>
      </c>
      <c r="AG85" s="175">
        <f>IF(AC85=2,S85,0)</f>
        <v>0</v>
      </c>
      <c r="AH85" s="96">
        <f>IF(AC85=3,G85,0)</f>
        <v>0</v>
      </c>
      <c r="AI85" s="175">
        <f>IF(AC85=3,S85,0)</f>
        <v>0</v>
      </c>
      <c r="AJ85" s="96">
        <f>IF(AC85=4,G85,0)</f>
        <v>0</v>
      </c>
      <c r="AK85" s="174">
        <f>IF(AC85=4,S85,0)</f>
        <v>0</v>
      </c>
    </row>
    <row r="86" spans="1:52">
      <c r="A86" s="372" t="s">
        <v>790</v>
      </c>
      <c r="B86" s="190" t="s">
        <v>341</v>
      </c>
      <c r="C86" s="190" t="s">
        <v>306</v>
      </c>
      <c r="D86" s="346" t="s">
        <v>544</v>
      </c>
      <c r="E86" s="346">
        <v>20426</v>
      </c>
      <c r="F86" s="346">
        <v>10</v>
      </c>
      <c r="G86" s="497">
        <v>2</v>
      </c>
      <c r="H86" s="497">
        <v>5815</v>
      </c>
      <c r="I86" s="575"/>
      <c r="J86" s="191"/>
      <c r="K86" s="191"/>
      <c r="L86" s="160">
        <f>H86*15%</f>
        <v>872.25</v>
      </c>
      <c r="M86" s="160"/>
      <c r="N86" s="305">
        <f t="shared" si="45"/>
        <v>6687.25</v>
      </c>
      <c r="O86" s="160"/>
      <c r="P86" s="160"/>
      <c r="Q86" s="160"/>
      <c r="R86" s="160"/>
      <c r="S86" s="123">
        <f t="shared" si="46"/>
        <v>13374.5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62">
        <v>1</v>
      </c>
      <c r="AD86" s="96">
        <f>IF(AC86=1,G86,0)</f>
        <v>2</v>
      </c>
      <c r="AE86" s="175">
        <f>IF(AC86=1,S86,0)</f>
        <v>13374.5</v>
      </c>
      <c r="AF86" s="96">
        <f>IF(AC86=2,G86,0)</f>
        <v>0</v>
      </c>
      <c r="AG86" s="175">
        <f>IF(AC86=2,S86,0)</f>
        <v>0</v>
      </c>
      <c r="AH86" s="96">
        <f>IF(AC86=3,G86,0)</f>
        <v>0</v>
      </c>
      <c r="AI86" s="175">
        <f>IF(AC86=3,S86,0)</f>
        <v>0</v>
      </c>
      <c r="AJ86" s="96">
        <f>IF(AC86=4,G86,0)</f>
        <v>0</v>
      </c>
      <c r="AK86" s="174">
        <f>IF(AC86=4,S86,0)</f>
        <v>0</v>
      </c>
    </row>
    <row r="87" spans="1:52" s="530" customFormat="1" hidden="1">
      <c r="A87" s="372" t="s">
        <v>790</v>
      </c>
      <c r="B87" s="662" t="s">
        <v>306</v>
      </c>
      <c r="C87" s="160" t="s">
        <v>804</v>
      </c>
      <c r="D87" s="346" t="s">
        <v>544</v>
      </c>
      <c r="E87" s="346">
        <v>20426</v>
      </c>
      <c r="F87" s="346">
        <v>12</v>
      </c>
      <c r="G87" s="497"/>
      <c r="H87" s="589"/>
      <c r="I87" s="575"/>
      <c r="J87" s="191"/>
      <c r="K87" s="191"/>
      <c r="L87" s="160">
        <f t="shared" ref="L87:L94" si="47">H87*15%</f>
        <v>0</v>
      </c>
      <c r="M87" s="160"/>
      <c r="N87" s="305">
        <f t="shared" si="45"/>
        <v>0</v>
      </c>
      <c r="O87" s="160"/>
      <c r="P87" s="160"/>
      <c r="Q87" s="160"/>
      <c r="R87" s="160">
        <f>N87*20%</f>
        <v>0</v>
      </c>
      <c r="S87" s="123">
        <f t="shared" si="46"/>
        <v>0</v>
      </c>
      <c r="T87" s="142"/>
      <c r="U87" s="142"/>
      <c r="V87" s="142"/>
      <c r="W87" s="142"/>
      <c r="X87" s="142"/>
      <c r="Y87" s="142"/>
      <c r="Z87" s="142"/>
      <c r="AA87" s="142"/>
      <c r="AB87" s="142"/>
      <c r="AC87" s="173">
        <v>1</v>
      </c>
      <c r="AD87" s="399">
        <f>IF(AC87=1,G87,0)</f>
        <v>0</v>
      </c>
      <c r="AE87" s="400">
        <f>IF(AC87=1,S87,0)</f>
        <v>0</v>
      </c>
      <c r="AF87" s="399"/>
      <c r="AG87" s="400"/>
      <c r="AH87" s="399"/>
      <c r="AI87" s="400"/>
      <c r="AJ87" s="399"/>
      <c r="AK87" s="401"/>
      <c r="AL87" s="527"/>
      <c r="AM87" s="527"/>
      <c r="AN87" s="527"/>
      <c r="AO87" s="527"/>
      <c r="AP87" s="527"/>
      <c r="AQ87" s="527"/>
      <c r="AR87" s="527"/>
      <c r="AS87" s="528"/>
      <c r="AT87" s="529"/>
      <c r="AU87" s="529"/>
      <c r="AV87" s="529"/>
      <c r="AW87" s="529"/>
      <c r="AX87" s="529"/>
      <c r="AY87" s="529"/>
      <c r="AZ87" s="529"/>
    </row>
    <row r="88" spans="1:52" ht="38.25" hidden="1" customHeight="1">
      <c r="A88" s="372" t="s">
        <v>791</v>
      </c>
      <c r="B88" s="190" t="s">
        <v>342</v>
      </c>
      <c r="C88" s="190" t="s">
        <v>805</v>
      </c>
      <c r="D88" s="346">
        <v>3229</v>
      </c>
      <c r="E88" s="346">
        <v>24577</v>
      </c>
      <c r="F88" s="346">
        <v>6</v>
      </c>
      <c r="G88" s="497"/>
      <c r="H88" s="497"/>
      <c r="I88" s="575"/>
      <c r="J88" s="191"/>
      <c r="K88" s="191"/>
      <c r="L88" s="160">
        <f t="shared" si="47"/>
        <v>0</v>
      </c>
      <c r="M88" s="160"/>
      <c r="N88" s="305">
        <f t="shared" si="45"/>
        <v>0</v>
      </c>
      <c r="O88" s="160"/>
      <c r="P88" s="160"/>
      <c r="Q88" s="160"/>
      <c r="R88" s="160">
        <f t="shared" ref="R88:R93" si="48">N88*20%</f>
        <v>0</v>
      </c>
      <c r="S88" s="123">
        <f t="shared" si="46"/>
        <v>0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62">
        <v>2</v>
      </c>
      <c r="AD88" s="96">
        <f>IF(AC88=1,G88,0)</f>
        <v>0</v>
      </c>
      <c r="AF88" s="96">
        <f>IF(AC88=2,G88,0)</f>
        <v>0</v>
      </c>
      <c r="AG88" s="175">
        <f>IF(AC88=2,S88,0)</f>
        <v>0</v>
      </c>
    </row>
    <row r="89" spans="1:52" hidden="1">
      <c r="A89" s="372" t="s">
        <v>791</v>
      </c>
      <c r="B89" s="190" t="s">
        <v>805</v>
      </c>
      <c r="C89" s="190" t="s">
        <v>308</v>
      </c>
      <c r="D89" s="346">
        <v>3229</v>
      </c>
      <c r="E89" s="346">
        <v>24577</v>
      </c>
      <c r="F89" s="346">
        <v>6</v>
      </c>
      <c r="G89" s="497"/>
      <c r="H89" s="497"/>
      <c r="I89" s="575"/>
      <c r="J89" s="191"/>
      <c r="K89" s="191"/>
      <c r="L89" s="160">
        <f t="shared" si="47"/>
        <v>0</v>
      </c>
      <c r="M89" s="160"/>
      <c r="N89" s="305">
        <f t="shared" si="45"/>
        <v>0</v>
      </c>
      <c r="O89" s="160"/>
      <c r="P89" s="160"/>
      <c r="Q89" s="160"/>
      <c r="R89" s="160">
        <f t="shared" si="48"/>
        <v>0</v>
      </c>
      <c r="S89" s="123">
        <f t="shared" si="46"/>
        <v>0</v>
      </c>
      <c r="T89" s="142"/>
      <c r="U89" s="142"/>
      <c r="V89" s="142"/>
      <c r="W89" s="142"/>
      <c r="X89" s="142"/>
      <c r="Y89" s="142"/>
      <c r="Z89" s="142"/>
      <c r="AA89" s="142"/>
      <c r="AB89" s="142"/>
    </row>
    <row r="90" spans="1:52" s="537" customFormat="1" ht="30">
      <c r="A90" s="372" t="s">
        <v>791</v>
      </c>
      <c r="B90" s="190" t="s">
        <v>851</v>
      </c>
      <c r="C90" s="190" t="s">
        <v>308</v>
      </c>
      <c r="D90" s="346">
        <v>3229</v>
      </c>
      <c r="E90" s="346">
        <v>24577</v>
      </c>
      <c r="F90" s="346">
        <v>8</v>
      </c>
      <c r="G90" s="497">
        <v>2</v>
      </c>
      <c r="H90" s="497">
        <v>5240</v>
      </c>
      <c r="I90" s="575"/>
      <c r="J90" s="191"/>
      <c r="K90" s="191"/>
      <c r="L90" s="160">
        <f t="shared" si="47"/>
        <v>786</v>
      </c>
      <c r="M90" s="160"/>
      <c r="N90" s="305">
        <f>H90+I90+J90+K90+L90+M90</f>
        <v>6026</v>
      </c>
      <c r="O90" s="160"/>
      <c r="P90" s="160"/>
      <c r="Q90" s="160"/>
      <c r="R90" s="160">
        <f t="shared" si="48"/>
        <v>1205.2</v>
      </c>
      <c r="S90" s="123">
        <f>G90*N90+(P90+R90)+O90</f>
        <v>13257.2</v>
      </c>
      <c r="T90" s="451"/>
      <c r="U90" s="451"/>
      <c r="V90" s="451"/>
      <c r="W90" s="451"/>
      <c r="X90" s="451"/>
      <c r="Y90" s="451"/>
      <c r="Z90" s="451"/>
      <c r="AA90" s="451"/>
      <c r="AB90" s="451"/>
      <c r="AC90" s="204"/>
      <c r="AD90" s="452"/>
      <c r="AE90" s="453"/>
      <c r="AF90" s="452"/>
      <c r="AG90" s="453"/>
      <c r="AH90" s="452"/>
      <c r="AI90" s="453"/>
      <c r="AJ90" s="452"/>
      <c r="AK90" s="454"/>
      <c r="AL90" s="534"/>
      <c r="AM90" s="534"/>
      <c r="AN90" s="534"/>
      <c r="AO90" s="534"/>
      <c r="AP90" s="534"/>
      <c r="AQ90" s="534"/>
      <c r="AR90" s="534"/>
      <c r="AS90" s="535"/>
      <c r="AT90" s="536"/>
      <c r="AU90" s="536"/>
      <c r="AV90" s="536"/>
      <c r="AW90" s="536"/>
      <c r="AX90" s="536"/>
      <c r="AY90" s="536"/>
      <c r="AZ90" s="536"/>
    </row>
    <row r="91" spans="1:52" s="537" customFormat="1" ht="30">
      <c r="A91" s="372" t="s">
        <v>791</v>
      </c>
      <c r="B91" s="190" t="s">
        <v>852</v>
      </c>
      <c r="C91" s="190" t="s">
        <v>308</v>
      </c>
      <c r="D91" s="346">
        <v>3229</v>
      </c>
      <c r="E91" s="346">
        <v>24577</v>
      </c>
      <c r="F91" s="346">
        <v>7</v>
      </c>
      <c r="G91" s="497">
        <v>1</v>
      </c>
      <c r="H91" s="497">
        <v>4920</v>
      </c>
      <c r="I91" s="575"/>
      <c r="J91" s="191"/>
      <c r="K91" s="191"/>
      <c r="L91" s="160">
        <f>H91*15%</f>
        <v>738</v>
      </c>
      <c r="M91" s="160"/>
      <c r="N91" s="305">
        <f>H91+I91+J91+K91+L91+M91</f>
        <v>5658</v>
      </c>
      <c r="O91" s="160"/>
      <c r="P91" s="160"/>
      <c r="Q91" s="160"/>
      <c r="R91" s="160">
        <f t="shared" si="48"/>
        <v>1131.5999999999999</v>
      </c>
      <c r="S91" s="123">
        <f>G91*N91+(P91+R91)+O91</f>
        <v>6789.6</v>
      </c>
      <c r="T91" s="451"/>
      <c r="U91" s="451"/>
      <c r="V91" s="451"/>
      <c r="W91" s="451"/>
      <c r="X91" s="451"/>
      <c r="Y91" s="451"/>
      <c r="Z91" s="451"/>
      <c r="AA91" s="451"/>
      <c r="AB91" s="451"/>
      <c r="AC91" s="204"/>
      <c r="AD91" s="452"/>
      <c r="AE91" s="453"/>
      <c r="AF91" s="452"/>
      <c r="AG91" s="453"/>
      <c r="AH91" s="452"/>
      <c r="AI91" s="453"/>
      <c r="AJ91" s="452"/>
      <c r="AK91" s="454"/>
      <c r="AL91" s="534"/>
      <c r="AM91" s="534"/>
      <c r="AN91" s="534"/>
      <c r="AO91" s="534"/>
      <c r="AP91" s="534"/>
      <c r="AQ91" s="534"/>
      <c r="AR91" s="534"/>
      <c r="AS91" s="535"/>
      <c r="AT91" s="536"/>
      <c r="AU91" s="536"/>
      <c r="AV91" s="536"/>
      <c r="AW91" s="536"/>
      <c r="AX91" s="536"/>
      <c r="AY91" s="536"/>
      <c r="AZ91" s="536"/>
    </row>
    <row r="92" spans="1:52" s="537" customFormat="1" ht="30">
      <c r="A92" s="372" t="s">
        <v>791</v>
      </c>
      <c r="B92" s="663" t="s">
        <v>1081</v>
      </c>
      <c r="C92" s="190" t="s">
        <v>308</v>
      </c>
      <c r="D92" s="346">
        <v>3229</v>
      </c>
      <c r="E92" s="346">
        <v>24577</v>
      </c>
      <c r="F92" s="346">
        <v>8</v>
      </c>
      <c r="G92" s="497">
        <v>2</v>
      </c>
      <c r="H92" s="497">
        <v>5240</v>
      </c>
      <c r="I92" s="575"/>
      <c r="J92" s="191"/>
      <c r="K92" s="191"/>
      <c r="L92" s="160">
        <f t="shared" si="47"/>
        <v>786</v>
      </c>
      <c r="M92" s="160"/>
      <c r="N92" s="305">
        <f t="shared" si="45"/>
        <v>6026</v>
      </c>
      <c r="O92" s="160"/>
      <c r="P92" s="160"/>
      <c r="Q92" s="160"/>
      <c r="R92" s="160">
        <f t="shared" si="48"/>
        <v>1205.2</v>
      </c>
      <c r="S92" s="123">
        <f t="shared" si="46"/>
        <v>13257.2</v>
      </c>
      <c r="T92" s="451"/>
      <c r="U92" s="451"/>
      <c r="V92" s="451"/>
      <c r="W92" s="451"/>
      <c r="X92" s="451"/>
      <c r="Y92" s="451"/>
      <c r="Z92" s="451"/>
      <c r="AA92" s="451"/>
      <c r="AB92" s="451"/>
      <c r="AC92" s="204">
        <v>2</v>
      </c>
      <c r="AD92" s="452"/>
      <c r="AE92" s="453">
        <f>IF(AC92=1,S92,0)</f>
        <v>0</v>
      </c>
      <c r="AF92" s="452">
        <f>IF(AC92=2,G92,0)</f>
        <v>2</v>
      </c>
      <c r="AG92" s="453">
        <f>IF(AC92=2,S92,0)</f>
        <v>13257.2</v>
      </c>
      <c r="AH92" s="452">
        <f>IF(AC92=3,G92,0)</f>
        <v>0</v>
      </c>
      <c r="AI92" s="453">
        <f>IF(AC92=3,S92,0)</f>
        <v>0</v>
      </c>
      <c r="AJ92" s="452">
        <f>IF(AC92=4,G92,0)</f>
        <v>0</v>
      </c>
      <c r="AK92" s="454">
        <f>IF(AC92=4,S92,0)</f>
        <v>0</v>
      </c>
      <c r="AL92" s="534"/>
      <c r="AM92" s="534"/>
      <c r="AN92" s="534"/>
      <c r="AO92" s="534"/>
      <c r="AP92" s="534"/>
      <c r="AQ92" s="534"/>
      <c r="AR92" s="534"/>
      <c r="AS92" s="535"/>
      <c r="AT92" s="536"/>
      <c r="AU92" s="536"/>
      <c r="AV92" s="536"/>
      <c r="AW92" s="536"/>
      <c r="AX92" s="536"/>
      <c r="AY92" s="536"/>
      <c r="AZ92" s="536"/>
    </row>
    <row r="93" spans="1:52" s="537" customFormat="1" ht="30" hidden="1">
      <c r="A93" s="372" t="s">
        <v>791</v>
      </c>
      <c r="B93" s="190" t="s">
        <v>1031</v>
      </c>
      <c r="C93" s="190" t="s">
        <v>308</v>
      </c>
      <c r="D93" s="346">
        <v>3229</v>
      </c>
      <c r="E93" s="346">
        <v>24577</v>
      </c>
      <c r="F93" s="346">
        <v>6</v>
      </c>
      <c r="G93" s="497"/>
      <c r="H93" s="497"/>
      <c r="I93" s="575"/>
      <c r="J93" s="191"/>
      <c r="K93" s="191"/>
      <c r="L93" s="160">
        <f t="shared" si="47"/>
        <v>0</v>
      </c>
      <c r="M93" s="160"/>
      <c r="N93" s="305">
        <f>H93+I93+J93+K93+L93+M93</f>
        <v>0</v>
      </c>
      <c r="O93" s="160"/>
      <c r="P93" s="160"/>
      <c r="Q93" s="160"/>
      <c r="R93" s="160">
        <f t="shared" si="48"/>
        <v>0</v>
      </c>
      <c r="S93" s="123">
        <f>G93*N93+(P93+R93)+O93</f>
        <v>0</v>
      </c>
      <c r="T93" s="451"/>
      <c r="U93" s="451"/>
      <c r="V93" s="451"/>
      <c r="W93" s="451"/>
      <c r="X93" s="451"/>
      <c r="Y93" s="451"/>
      <c r="Z93" s="451"/>
      <c r="AA93" s="451"/>
      <c r="AB93" s="451"/>
      <c r="AC93" s="204">
        <v>2</v>
      </c>
      <c r="AD93" s="452"/>
      <c r="AE93" s="453">
        <f>IF(AC93=1,S93,0)</f>
        <v>0</v>
      </c>
      <c r="AF93" s="452">
        <f>IF(AC93=2,G93,0)</f>
        <v>0</v>
      </c>
      <c r="AG93" s="453">
        <f>IF(AC93=2,S93,0)</f>
        <v>0</v>
      </c>
      <c r="AH93" s="452">
        <f>IF(AC93=3,G93,0)</f>
        <v>0</v>
      </c>
      <c r="AI93" s="453">
        <f>IF(AC93=3,S93,0)</f>
        <v>0</v>
      </c>
      <c r="AJ93" s="452">
        <f>IF(AC93=4,G93,0)</f>
        <v>0</v>
      </c>
      <c r="AK93" s="454">
        <f>IF(AC93=4,S93,0)</f>
        <v>0</v>
      </c>
      <c r="AL93" s="534"/>
      <c r="AM93" s="534"/>
      <c r="AN93" s="534"/>
      <c r="AO93" s="534"/>
      <c r="AP93" s="534"/>
      <c r="AQ93" s="534"/>
      <c r="AR93" s="534"/>
      <c r="AS93" s="535"/>
      <c r="AT93" s="536"/>
      <c r="AU93" s="536"/>
      <c r="AV93" s="536"/>
      <c r="AW93" s="536"/>
      <c r="AX93" s="536"/>
      <c r="AY93" s="536"/>
      <c r="AZ93" s="536"/>
    </row>
    <row r="94" spans="1:52" ht="45.75" thickBot="1">
      <c r="A94" s="372" t="s">
        <v>793</v>
      </c>
      <c r="B94" s="377" t="s">
        <v>270</v>
      </c>
      <c r="C94" s="378" t="s">
        <v>803</v>
      </c>
      <c r="D94" s="346">
        <v>5132</v>
      </c>
      <c r="E94" s="346"/>
      <c r="F94" s="346">
        <v>3</v>
      </c>
      <c r="G94" s="497">
        <v>1</v>
      </c>
      <c r="H94" s="497">
        <v>3770</v>
      </c>
      <c r="I94" s="575"/>
      <c r="J94" s="191"/>
      <c r="K94" s="191"/>
      <c r="L94" s="160">
        <f t="shared" si="47"/>
        <v>565.5</v>
      </c>
      <c r="M94" s="160"/>
      <c r="N94" s="305">
        <f t="shared" si="45"/>
        <v>4335.5</v>
      </c>
      <c r="O94" s="160"/>
      <c r="P94" s="160"/>
      <c r="Q94" s="160"/>
      <c r="R94" s="160"/>
      <c r="S94" s="123">
        <f t="shared" si="46"/>
        <v>4335.5</v>
      </c>
      <c r="T94" s="142"/>
      <c r="U94" s="142"/>
      <c r="V94" s="142"/>
      <c r="W94" s="142"/>
      <c r="X94" s="142"/>
      <c r="Y94" s="142"/>
      <c r="Z94" s="142"/>
      <c r="AA94" s="142"/>
      <c r="AB94" s="142"/>
      <c r="AC94" s="173">
        <v>3</v>
      </c>
      <c r="AD94" s="96">
        <f>IF(AC94=1,G94,0)</f>
        <v>0</v>
      </c>
      <c r="AE94" s="175">
        <f>IF(AC94=1,S94,0)</f>
        <v>0</v>
      </c>
      <c r="AF94" s="96">
        <f>IF(AC94=2,G94,0)</f>
        <v>0</v>
      </c>
      <c r="AG94" s="175">
        <f>IF(AC94=2,S94,0)</f>
        <v>0</v>
      </c>
      <c r="AH94" s="96">
        <f>IF(AC94=3,G94,0)</f>
        <v>1</v>
      </c>
      <c r="AI94" s="175">
        <f>IF(AC94=3,S94,0)</f>
        <v>4335.5</v>
      </c>
      <c r="AJ94" s="96">
        <f>IF(AC94=4,G94,0)</f>
        <v>0</v>
      </c>
      <c r="AK94" s="174">
        <f>IF(AC94=4,S94,0)</f>
        <v>0</v>
      </c>
    </row>
    <row r="95" spans="1:52" s="168" customFormat="1">
      <c r="A95" s="275"/>
      <c r="B95" s="300" t="s">
        <v>681</v>
      </c>
      <c r="C95" s="300"/>
      <c r="D95" s="300"/>
      <c r="E95" s="300"/>
      <c r="F95" s="300"/>
      <c r="G95" s="279">
        <f>G85+G86+G87+G88+G89+G90+G91+G92+G93+G94</f>
        <v>8.25</v>
      </c>
      <c r="H95" s="279"/>
      <c r="I95" s="300"/>
      <c r="J95" s="300"/>
      <c r="K95" s="300"/>
      <c r="L95" s="300"/>
      <c r="M95" s="280"/>
      <c r="N95" s="281"/>
      <c r="O95" s="282">
        <f>SUM(O86:O94)</f>
        <v>0</v>
      </c>
      <c r="P95" s="282"/>
      <c r="Q95" s="282"/>
      <c r="R95" s="282"/>
      <c r="S95" s="302">
        <f>SUM(S85:S94)</f>
        <v>52853</v>
      </c>
      <c r="T95" s="209"/>
      <c r="U95" s="209"/>
      <c r="V95" s="209"/>
      <c r="W95" s="209"/>
      <c r="X95" s="209"/>
      <c r="Y95" s="209"/>
      <c r="Z95" s="209"/>
      <c r="AA95" s="209"/>
      <c r="AB95" s="209">
        <f>SUM(G85:G94)</f>
        <v>8.25</v>
      </c>
      <c r="AC95" s="169"/>
      <c r="AD95" s="170">
        <f t="shared" ref="AD95:AK95" si="49">SUM(AD85:AD94)</f>
        <v>2.25</v>
      </c>
      <c r="AE95" s="171">
        <f t="shared" si="49"/>
        <v>15213.5</v>
      </c>
      <c r="AF95" s="170">
        <f t="shared" si="49"/>
        <v>2</v>
      </c>
      <c r="AG95" s="171">
        <f t="shared" si="49"/>
        <v>13257.2</v>
      </c>
      <c r="AH95" s="170">
        <f t="shared" si="49"/>
        <v>1</v>
      </c>
      <c r="AI95" s="171">
        <f t="shared" si="49"/>
        <v>4335.5</v>
      </c>
      <c r="AJ95" s="170">
        <f t="shared" si="49"/>
        <v>0</v>
      </c>
      <c r="AK95" s="171">
        <f t="shared" si="49"/>
        <v>0</v>
      </c>
      <c r="AL95" s="185">
        <f t="shared" ref="AL95:AS95" si="50">AD95</f>
        <v>2.25</v>
      </c>
      <c r="AM95" s="185">
        <f t="shared" si="50"/>
        <v>15213.5</v>
      </c>
      <c r="AN95" s="185">
        <f t="shared" si="50"/>
        <v>2</v>
      </c>
      <c r="AO95" s="185">
        <f t="shared" si="50"/>
        <v>13257.2</v>
      </c>
      <c r="AP95" s="185">
        <f t="shared" si="50"/>
        <v>1</v>
      </c>
      <c r="AQ95" s="185">
        <f t="shared" si="50"/>
        <v>4335.5</v>
      </c>
      <c r="AR95" s="185">
        <f t="shared" si="50"/>
        <v>0</v>
      </c>
      <c r="AS95" s="186">
        <f t="shared" si="50"/>
        <v>0</v>
      </c>
      <c r="AT95" s="185">
        <f>SUM(S96:S98)</f>
        <v>52853</v>
      </c>
      <c r="AU95" s="91"/>
      <c r="AV95" s="91"/>
      <c r="AW95" s="91"/>
      <c r="AX95" s="91"/>
      <c r="AY95" s="91"/>
      <c r="AZ95" s="91"/>
    </row>
    <row r="96" spans="1:52">
      <c r="A96" s="284"/>
      <c r="B96" s="303" t="s">
        <v>682</v>
      </c>
      <c r="C96" s="303"/>
      <c r="D96" s="303"/>
      <c r="E96" s="303"/>
      <c r="F96" s="303"/>
      <c r="G96" s="286">
        <f>SUM(G85:G87)</f>
        <v>2.25</v>
      </c>
      <c r="H96" s="286"/>
      <c r="I96" s="303"/>
      <c r="J96" s="303"/>
      <c r="K96" s="303"/>
      <c r="L96" s="303"/>
      <c r="M96" s="287"/>
      <c r="N96" s="288"/>
      <c r="O96" s="289"/>
      <c r="P96" s="289"/>
      <c r="Q96" s="289"/>
      <c r="R96" s="289"/>
      <c r="S96" s="351">
        <f>SUM(S85:S87)</f>
        <v>15213.5</v>
      </c>
      <c r="T96" s="142"/>
      <c r="U96" s="142"/>
      <c r="V96" s="142"/>
      <c r="W96" s="142"/>
      <c r="X96" s="142"/>
      <c r="Y96" s="142"/>
      <c r="Z96" s="142"/>
      <c r="AA96" s="142"/>
      <c r="AB96" s="142"/>
      <c r="AP96" s="185">
        <f t="shared" ref="AP96:AQ98" si="51">AH96</f>
        <v>0</v>
      </c>
      <c r="AQ96" s="185">
        <f t="shared" si="51"/>
        <v>0</v>
      </c>
    </row>
    <row r="97" spans="1:52">
      <c r="A97" s="284"/>
      <c r="B97" s="303" t="s">
        <v>693</v>
      </c>
      <c r="C97" s="303"/>
      <c r="D97" s="303"/>
      <c r="E97" s="303"/>
      <c r="F97" s="303"/>
      <c r="G97" s="286">
        <f>G88+G89+G90+G91+G92+G93</f>
        <v>5</v>
      </c>
      <c r="H97" s="286"/>
      <c r="I97" s="303"/>
      <c r="J97" s="303"/>
      <c r="K97" s="303"/>
      <c r="L97" s="303"/>
      <c r="M97" s="287"/>
      <c r="N97" s="288"/>
      <c r="O97" s="289"/>
      <c r="P97" s="289"/>
      <c r="Q97" s="289"/>
      <c r="R97" s="289"/>
      <c r="S97" s="351">
        <f>SUM(S88:S93)</f>
        <v>33304</v>
      </c>
      <c r="T97" s="142"/>
      <c r="U97" s="142"/>
      <c r="V97" s="142"/>
      <c r="W97" s="142"/>
      <c r="X97" s="142"/>
      <c r="Y97" s="142"/>
      <c r="Z97" s="142"/>
      <c r="AA97" s="142"/>
      <c r="AB97" s="142"/>
      <c r="AP97" s="185">
        <f t="shared" si="51"/>
        <v>0</v>
      </c>
      <c r="AQ97" s="185">
        <f t="shared" si="51"/>
        <v>0</v>
      </c>
    </row>
    <row r="98" spans="1:52" ht="15.75" thickBot="1">
      <c r="A98" s="284"/>
      <c r="B98" s="303" t="s">
        <v>698</v>
      </c>
      <c r="C98" s="303"/>
      <c r="D98" s="303"/>
      <c r="E98" s="303"/>
      <c r="F98" s="303"/>
      <c r="G98" s="286">
        <f>SUM(G94)</f>
        <v>1</v>
      </c>
      <c r="H98" s="286"/>
      <c r="I98" s="303"/>
      <c r="J98" s="303"/>
      <c r="K98" s="303"/>
      <c r="L98" s="303"/>
      <c r="M98" s="287"/>
      <c r="N98" s="288"/>
      <c r="O98" s="289"/>
      <c r="P98" s="289"/>
      <c r="Q98" s="289"/>
      <c r="R98" s="289"/>
      <c r="S98" s="351">
        <f>SUM(S94)</f>
        <v>4335.5</v>
      </c>
      <c r="T98" s="142"/>
      <c r="U98" s="142"/>
      <c r="V98" s="142"/>
      <c r="W98" s="142"/>
      <c r="X98" s="142"/>
      <c r="Y98" s="142"/>
      <c r="Z98" s="142"/>
      <c r="AA98" s="142"/>
      <c r="AB98" s="142"/>
      <c r="AP98" s="185">
        <f t="shared" si="51"/>
        <v>0</v>
      </c>
      <c r="AQ98" s="185">
        <f t="shared" si="51"/>
        <v>0</v>
      </c>
    </row>
    <row r="99" spans="1:52" ht="18.75" customHeight="1">
      <c r="A99" s="753" t="s">
        <v>154</v>
      </c>
      <c r="B99" s="733"/>
      <c r="C99" s="733"/>
      <c r="D99" s="733"/>
      <c r="E99" s="733"/>
      <c r="F99" s="733"/>
      <c r="G99" s="733"/>
      <c r="H99" s="733"/>
      <c r="I99" s="733"/>
      <c r="J99" s="733"/>
      <c r="K99" s="733"/>
      <c r="L99" s="733"/>
      <c r="M99" s="733"/>
      <c r="N99" s="733"/>
      <c r="O99" s="733"/>
      <c r="P99" s="733"/>
      <c r="Q99" s="733"/>
      <c r="R99" s="733"/>
      <c r="S99" s="754"/>
      <c r="T99" s="237"/>
      <c r="U99" s="237"/>
      <c r="V99" s="237"/>
      <c r="W99" s="237"/>
      <c r="X99" s="237"/>
      <c r="Y99" s="237"/>
      <c r="Z99" s="237"/>
      <c r="AA99" s="237"/>
      <c r="AB99" s="205"/>
    </row>
    <row r="100" spans="1:52" ht="44.25" customHeight="1">
      <c r="A100" s="372" t="s">
        <v>914</v>
      </c>
      <c r="B100" s="371" t="s">
        <v>121</v>
      </c>
      <c r="C100" s="190" t="s">
        <v>799</v>
      </c>
      <c r="D100" s="191" t="s">
        <v>23</v>
      </c>
      <c r="E100" s="191"/>
      <c r="F100" s="191" t="s">
        <v>407</v>
      </c>
      <c r="G100" s="497">
        <v>1</v>
      </c>
      <c r="H100" s="575" t="s">
        <v>1017</v>
      </c>
      <c r="I100" s="585">
        <f>H100*25%</f>
        <v>1933</v>
      </c>
      <c r="J100" s="585">
        <f>(H100+I100)*20%</f>
        <v>1933</v>
      </c>
      <c r="K100" s="191"/>
      <c r="L100" s="232"/>
      <c r="M100" s="160"/>
      <c r="N100" s="245">
        <f t="shared" ref="N100:N107" si="52">H100+I100+J100+K100+L100+M100</f>
        <v>11598</v>
      </c>
      <c r="O100" s="160"/>
      <c r="P100" s="160"/>
      <c r="Q100" s="160"/>
      <c r="R100" s="160">
        <f>N100*30%</f>
        <v>3479.4</v>
      </c>
      <c r="S100" s="123">
        <f t="shared" ref="S100:S106" si="53">G100*N100+(P100+R100)+O100</f>
        <v>15077.4</v>
      </c>
      <c r="T100" s="201"/>
      <c r="U100" s="142"/>
      <c r="V100" s="142"/>
      <c r="W100" s="142"/>
      <c r="X100" s="142"/>
      <c r="Y100" s="142"/>
      <c r="Z100" s="142"/>
      <c r="AA100" s="142"/>
      <c r="AB100" s="142"/>
      <c r="AC100" s="162">
        <v>1</v>
      </c>
      <c r="AD100" s="96">
        <f>IF(AC100=1,G100,0)</f>
        <v>1</v>
      </c>
      <c r="AE100" s="175">
        <f>IF(AC100=1,S100,0)</f>
        <v>15077.4</v>
      </c>
      <c r="AF100" s="96">
        <f>IF(AC100=2,G100,0)</f>
        <v>0</v>
      </c>
      <c r="AG100" s="175">
        <f>IF(AC100=2,S100,0)</f>
        <v>0</v>
      </c>
      <c r="AH100" s="96">
        <f>IF(AC100=3,G100,0)</f>
        <v>0</v>
      </c>
      <c r="AI100" s="175">
        <f>IF(AC100=3,S100,0)</f>
        <v>0</v>
      </c>
      <c r="AJ100" s="96">
        <f>IF(AC100=4,G100,0)</f>
        <v>0</v>
      </c>
      <c r="AK100" s="174">
        <f>IF(AC100=4,S100,0)</f>
        <v>0</v>
      </c>
    </row>
    <row r="101" spans="1:52" ht="28.5" customHeight="1">
      <c r="A101" s="383" t="s">
        <v>790</v>
      </c>
      <c r="B101" s="371" t="s">
        <v>122</v>
      </c>
      <c r="C101" s="379" t="s">
        <v>742</v>
      </c>
      <c r="D101" s="191" t="s">
        <v>964</v>
      </c>
      <c r="E101" s="191" t="s">
        <v>424</v>
      </c>
      <c r="F101" s="191" t="s">
        <v>407</v>
      </c>
      <c r="G101" s="497">
        <v>1</v>
      </c>
      <c r="H101" s="575" t="s">
        <v>1017</v>
      </c>
      <c r="I101" s="575"/>
      <c r="J101" s="585">
        <f>(H101+I101)*10%</f>
        <v>773.2</v>
      </c>
      <c r="K101" s="191"/>
      <c r="L101" s="232"/>
      <c r="M101" s="160"/>
      <c r="N101" s="245">
        <f t="shared" si="52"/>
        <v>8505.2000000000007</v>
      </c>
      <c r="O101" s="160"/>
      <c r="P101" s="160"/>
      <c r="Q101" s="160"/>
      <c r="R101" s="160">
        <f t="shared" ref="R101:R105" si="54">N101*30%</f>
        <v>2551.56</v>
      </c>
      <c r="S101" s="123">
        <f t="shared" si="53"/>
        <v>11056.76</v>
      </c>
      <c r="T101" s="191"/>
      <c r="U101" s="142"/>
      <c r="V101" s="142"/>
      <c r="W101" s="142"/>
      <c r="X101" s="142"/>
      <c r="Y101" s="142"/>
      <c r="Z101" s="142"/>
      <c r="AA101" s="142"/>
      <c r="AB101" s="142"/>
      <c r="AC101" s="162">
        <v>1</v>
      </c>
      <c r="AD101" s="96">
        <f>IF(AC101=1,G101,0)</f>
        <v>1</v>
      </c>
      <c r="AE101" s="175">
        <f>IF(AC101=1,S101,0)</f>
        <v>11056.76</v>
      </c>
      <c r="AF101" s="96">
        <f>IF(AC101=2,G101,0)</f>
        <v>0</v>
      </c>
      <c r="AG101" s="175">
        <f>IF(AC101=2,S101,0)</f>
        <v>0</v>
      </c>
      <c r="AH101" s="96">
        <f>IF(AC101=3,G101,0)</f>
        <v>0</v>
      </c>
      <c r="AI101" s="175">
        <f>IF(AC101=3,S101,0)</f>
        <v>0</v>
      </c>
      <c r="AJ101" s="96">
        <f>IF(AC101=4,G101,0)</f>
        <v>0</v>
      </c>
      <c r="AK101" s="174">
        <f>IF(AC101=4,S101,0)</f>
        <v>0</v>
      </c>
    </row>
    <row r="102" spans="1:52">
      <c r="A102" s="383" t="s">
        <v>790</v>
      </c>
      <c r="B102" s="190" t="s">
        <v>1001</v>
      </c>
      <c r="C102" s="379" t="s">
        <v>742</v>
      </c>
      <c r="D102" s="191" t="s">
        <v>964</v>
      </c>
      <c r="E102" s="191" t="s">
        <v>424</v>
      </c>
      <c r="F102" s="191" t="s">
        <v>405</v>
      </c>
      <c r="G102" s="621">
        <v>1.75</v>
      </c>
      <c r="H102" s="575" t="s">
        <v>1018</v>
      </c>
      <c r="I102" s="575"/>
      <c r="J102" s="585">
        <f>(H102+I102)*10%</f>
        <v>629.4</v>
      </c>
      <c r="K102" s="191"/>
      <c r="L102" s="160"/>
      <c r="M102" s="160"/>
      <c r="N102" s="245">
        <f t="shared" si="52"/>
        <v>6923.4</v>
      </c>
      <c r="O102" s="160"/>
      <c r="P102" s="160"/>
      <c r="Q102" s="160"/>
      <c r="R102" s="160"/>
      <c r="S102" s="123">
        <f t="shared" si="53"/>
        <v>12115.95</v>
      </c>
      <c r="T102" s="191"/>
      <c r="U102" s="142"/>
      <c r="V102" s="142"/>
      <c r="W102" s="142"/>
      <c r="X102" s="142"/>
      <c r="Y102" s="142"/>
      <c r="Z102" s="142"/>
      <c r="AA102" s="142"/>
      <c r="AB102" s="142"/>
      <c r="AC102" s="162">
        <v>1</v>
      </c>
      <c r="AD102" s="96">
        <f>IF(AC102=1,G102,0)</f>
        <v>1.75</v>
      </c>
      <c r="AE102" s="175">
        <f>IF(AC102=1,S102,0)</f>
        <v>12115.95</v>
      </c>
      <c r="AF102" s="96">
        <f>IF(AC102=2,G102,0)</f>
        <v>0</v>
      </c>
      <c r="AG102" s="175">
        <f>IF(AC102=2,S102,0)</f>
        <v>0</v>
      </c>
      <c r="AH102" s="96">
        <f>IF(AC102=3,G102,0)</f>
        <v>0</v>
      </c>
      <c r="AI102" s="175">
        <f>IF(AC102=3,S102,0)</f>
        <v>0</v>
      </c>
      <c r="AJ102" s="96">
        <f>IF(AC102=4,G102,0)</f>
        <v>0</v>
      </c>
      <c r="AK102" s="174">
        <f>IF(AC102=4,S102,0)</f>
        <v>0</v>
      </c>
    </row>
    <row r="103" spans="1:52" ht="27" customHeight="1">
      <c r="A103" s="383" t="s">
        <v>790</v>
      </c>
      <c r="B103" s="190" t="s">
        <v>1072</v>
      </c>
      <c r="C103" s="379" t="s">
        <v>742</v>
      </c>
      <c r="D103" s="191" t="s">
        <v>964</v>
      </c>
      <c r="E103" s="191" t="s">
        <v>424</v>
      </c>
      <c r="F103" s="191" t="s">
        <v>407</v>
      </c>
      <c r="G103" s="497">
        <v>1</v>
      </c>
      <c r="H103" s="575" t="s">
        <v>1019</v>
      </c>
      <c r="I103" s="575"/>
      <c r="J103" s="585">
        <f>(H103+I103)*10%</f>
        <v>725.3</v>
      </c>
      <c r="K103" s="191"/>
      <c r="L103" s="232"/>
      <c r="M103" s="160"/>
      <c r="N103" s="245">
        <f t="shared" ref="N103" si="55">H103+I103+J103+K103+L103+M103</f>
        <v>7978.3</v>
      </c>
      <c r="O103" s="160"/>
      <c r="P103" s="160"/>
      <c r="Q103" s="160"/>
      <c r="R103" s="160">
        <f t="shared" ref="R103" si="56">N103*30%</f>
        <v>2393.4899999999998</v>
      </c>
      <c r="S103" s="123">
        <f>(N103+R103)*G103</f>
        <v>10371.790000000001</v>
      </c>
      <c r="T103" s="191"/>
      <c r="U103" s="142"/>
      <c r="V103" s="142"/>
      <c r="W103" s="142"/>
      <c r="X103" s="142"/>
      <c r="Y103" s="142"/>
      <c r="Z103" s="142"/>
      <c r="AA103" s="142"/>
      <c r="AB103" s="142"/>
    </row>
    <row r="104" spans="1:52" ht="27" customHeight="1">
      <c r="A104" s="383" t="s">
        <v>790</v>
      </c>
      <c r="B104" s="190" t="s">
        <v>123</v>
      </c>
      <c r="C104" s="379" t="s">
        <v>742</v>
      </c>
      <c r="D104" s="191" t="s">
        <v>964</v>
      </c>
      <c r="E104" s="191" t="s">
        <v>424</v>
      </c>
      <c r="F104" s="191" t="s">
        <v>403</v>
      </c>
      <c r="G104" s="497">
        <v>2</v>
      </c>
      <c r="H104" s="575" t="s">
        <v>1019</v>
      </c>
      <c r="I104" s="575"/>
      <c r="J104" s="585">
        <f>(H104+I104)*10%</f>
        <v>725.3</v>
      </c>
      <c r="K104" s="191"/>
      <c r="L104" s="232"/>
      <c r="M104" s="160"/>
      <c r="N104" s="245">
        <f t="shared" si="52"/>
        <v>7978.3</v>
      </c>
      <c r="O104" s="160"/>
      <c r="P104" s="160"/>
      <c r="Q104" s="160"/>
      <c r="R104" s="160">
        <f t="shared" si="54"/>
        <v>2393.4899999999998</v>
      </c>
      <c r="S104" s="123">
        <f>(N104+R104)*G104</f>
        <v>20743.580000000002</v>
      </c>
      <c r="T104" s="191"/>
      <c r="U104" s="142"/>
      <c r="V104" s="142"/>
      <c r="W104" s="142"/>
      <c r="X104" s="142"/>
      <c r="Y104" s="142"/>
      <c r="Z104" s="142"/>
      <c r="AA104" s="142"/>
      <c r="AB104" s="142"/>
    </row>
    <row r="105" spans="1:52" ht="43.5" customHeight="1">
      <c r="A105" s="383" t="s">
        <v>791</v>
      </c>
      <c r="B105" s="498" t="s">
        <v>90</v>
      </c>
      <c r="C105" s="200" t="s">
        <v>810</v>
      </c>
      <c r="D105" s="191" t="s">
        <v>505</v>
      </c>
      <c r="E105" s="191"/>
      <c r="F105" s="191" t="s">
        <v>399</v>
      </c>
      <c r="G105" s="497">
        <v>1</v>
      </c>
      <c r="H105" s="575" t="s">
        <v>1020</v>
      </c>
      <c r="I105" s="597">
        <f>H105*10%</f>
        <v>552.70000000000005</v>
      </c>
      <c r="J105" s="585"/>
      <c r="K105" s="191"/>
      <c r="L105" s="232"/>
      <c r="M105" s="160"/>
      <c r="N105" s="245">
        <f>H105+I105</f>
        <v>6079.7</v>
      </c>
      <c r="O105" s="160"/>
      <c r="P105" s="160"/>
      <c r="Q105" s="160"/>
      <c r="R105" s="160">
        <f t="shared" si="54"/>
        <v>1823.91</v>
      </c>
      <c r="S105" s="123">
        <f t="shared" si="53"/>
        <v>7903.61</v>
      </c>
      <c r="T105" s="191"/>
      <c r="U105" s="142"/>
      <c r="V105" s="142"/>
      <c r="W105" s="142"/>
      <c r="X105" s="142"/>
      <c r="Y105" s="142"/>
      <c r="Z105" s="142"/>
      <c r="AA105" s="142"/>
      <c r="AB105" s="142"/>
      <c r="AC105" s="162">
        <v>2</v>
      </c>
      <c r="AD105" s="96">
        <f>IF(AC105=1,G105,0)</f>
        <v>0</v>
      </c>
      <c r="AE105" s="175">
        <f>IF(AC105=1,S105,0)</f>
        <v>0</v>
      </c>
      <c r="AF105" s="96">
        <f>IF(AC105=2,G105,0)</f>
        <v>1</v>
      </c>
      <c r="AG105" s="175">
        <f>IF(AC105=2,S105,0)</f>
        <v>7903.61</v>
      </c>
      <c r="AH105" s="96">
        <f>IF(AC105=3,G105,0)</f>
        <v>0</v>
      </c>
      <c r="AI105" s="175">
        <f>IF(AC105=3,S105,0)</f>
        <v>0</v>
      </c>
      <c r="AJ105" s="96">
        <f>IF(AC105=4,G105,0)</f>
        <v>0</v>
      </c>
      <c r="AK105" s="174">
        <f>IF(AC105=4,S105,0)</f>
        <v>0</v>
      </c>
    </row>
    <row r="106" spans="1:52" ht="45">
      <c r="A106" s="383" t="s">
        <v>791</v>
      </c>
      <c r="B106" s="371" t="s">
        <v>991</v>
      </c>
      <c r="C106" s="200" t="s">
        <v>810</v>
      </c>
      <c r="D106" s="191" t="s">
        <v>505</v>
      </c>
      <c r="E106" s="191"/>
      <c r="F106" s="191" t="s">
        <v>401</v>
      </c>
      <c r="G106" s="497">
        <v>1</v>
      </c>
      <c r="H106" s="497">
        <v>5240</v>
      </c>
      <c r="I106" s="575"/>
      <c r="J106" s="575"/>
      <c r="K106" s="191"/>
      <c r="L106" s="232"/>
      <c r="M106" s="160"/>
      <c r="N106" s="245">
        <f t="shared" si="52"/>
        <v>5240</v>
      </c>
      <c r="O106" s="160"/>
      <c r="P106" s="160"/>
      <c r="Q106" s="160"/>
      <c r="R106" s="160">
        <f>N106*10%</f>
        <v>524</v>
      </c>
      <c r="S106" s="123">
        <f t="shared" si="53"/>
        <v>5764</v>
      </c>
      <c r="T106" s="191"/>
      <c r="U106" s="142"/>
      <c r="V106" s="142"/>
      <c r="W106" s="142"/>
      <c r="X106" s="142"/>
      <c r="Y106" s="142"/>
      <c r="Z106" s="142"/>
      <c r="AA106" s="142"/>
      <c r="AB106" s="142"/>
      <c r="AC106" s="162">
        <v>2</v>
      </c>
      <c r="AD106" s="96">
        <f>IF(AC106=1,G106,0)</f>
        <v>0</v>
      </c>
      <c r="AE106" s="175">
        <f>IF(AC106=1,S106,0)</f>
        <v>0</v>
      </c>
      <c r="AF106" s="96">
        <f>IF(AC106=2,G106,0)</f>
        <v>1</v>
      </c>
      <c r="AG106" s="175">
        <f>IF(AC106=2,S106,0)</f>
        <v>5764</v>
      </c>
      <c r="AH106" s="96">
        <f>IF(AC106=3,G106,0)</f>
        <v>0</v>
      </c>
      <c r="AI106" s="175">
        <f>IF(AC106=3,S106,0)</f>
        <v>0</v>
      </c>
      <c r="AJ106" s="96">
        <f>IF(AC106=4,G106,0)</f>
        <v>0</v>
      </c>
      <c r="AK106" s="174">
        <f>IF(AC106=4,S106,0)</f>
        <v>0</v>
      </c>
    </row>
    <row r="107" spans="1:52" s="537" customFormat="1" ht="45">
      <c r="A107" s="383" t="s">
        <v>791</v>
      </c>
      <c r="B107" s="394" t="s">
        <v>1064</v>
      </c>
      <c r="C107" s="504" t="s">
        <v>810</v>
      </c>
      <c r="D107" s="311" t="s">
        <v>505</v>
      </c>
      <c r="E107" s="311"/>
      <c r="F107" s="311" t="s">
        <v>397</v>
      </c>
      <c r="G107" s="574">
        <v>3</v>
      </c>
      <c r="H107" s="598" t="s">
        <v>1022</v>
      </c>
      <c r="I107" s="575"/>
      <c r="J107" s="575"/>
      <c r="K107" s="191"/>
      <c r="L107" s="232"/>
      <c r="M107" s="160"/>
      <c r="N107" s="245">
        <f t="shared" si="52"/>
        <v>5815</v>
      </c>
      <c r="O107" s="160"/>
      <c r="P107" s="160"/>
      <c r="Q107" s="160"/>
      <c r="R107" s="160">
        <f>N107*30%</f>
        <v>1744.5</v>
      </c>
      <c r="S107" s="123">
        <f>(N107+R107)*G107</f>
        <v>22678.5</v>
      </c>
      <c r="T107" s="191"/>
      <c r="U107" s="142"/>
      <c r="V107" s="142"/>
      <c r="W107" s="142"/>
      <c r="X107" s="142"/>
      <c r="Y107" s="142"/>
      <c r="Z107" s="142"/>
      <c r="AA107" s="142"/>
      <c r="AB107" s="142"/>
      <c r="AC107" s="173"/>
      <c r="AD107" s="399"/>
      <c r="AE107" s="400"/>
      <c r="AF107" s="399"/>
      <c r="AG107" s="400"/>
      <c r="AH107" s="399"/>
      <c r="AI107" s="400"/>
      <c r="AJ107" s="399"/>
      <c r="AK107" s="401"/>
      <c r="AL107" s="527"/>
      <c r="AM107" s="527"/>
      <c r="AN107" s="527"/>
      <c r="AO107" s="527"/>
      <c r="AP107" s="527"/>
      <c r="AQ107" s="527"/>
      <c r="AR107" s="527"/>
      <c r="AS107" s="528"/>
      <c r="AT107" s="529"/>
      <c r="AU107" s="536"/>
      <c r="AV107" s="536"/>
      <c r="AW107" s="536"/>
      <c r="AX107" s="536"/>
      <c r="AY107" s="536"/>
      <c r="AZ107" s="536"/>
    </row>
    <row r="108" spans="1:52" s="168" customFormat="1" ht="26.25" customHeight="1">
      <c r="A108" s="383" t="s">
        <v>791</v>
      </c>
      <c r="B108" s="394" t="s">
        <v>13</v>
      </c>
      <c r="C108" s="504" t="s">
        <v>810</v>
      </c>
      <c r="D108" s="721" t="s">
        <v>505</v>
      </c>
      <c r="E108" s="311"/>
      <c r="F108" s="311" t="s">
        <v>401</v>
      </c>
      <c r="G108" s="574">
        <v>1.5</v>
      </c>
      <c r="H108" s="598" t="s">
        <v>1021</v>
      </c>
      <c r="I108" s="575"/>
      <c r="J108" s="575"/>
      <c r="K108" s="191"/>
      <c r="L108" s="232"/>
      <c r="M108" s="160"/>
      <c r="N108" s="245">
        <f t="shared" ref="N108" si="57">H108+I108+J108+K108+L108+M108</f>
        <v>5240</v>
      </c>
      <c r="O108" s="160"/>
      <c r="P108" s="160"/>
      <c r="Q108" s="160"/>
      <c r="R108" s="160">
        <f>N108*30%</f>
        <v>1572</v>
      </c>
      <c r="S108" s="123">
        <f>(N108+R108)*G108</f>
        <v>10218</v>
      </c>
      <c r="T108" s="396"/>
      <c r="U108" s="334"/>
      <c r="V108" s="334"/>
      <c r="W108" s="334"/>
      <c r="X108" s="334"/>
      <c r="Y108" s="334"/>
      <c r="Z108" s="334"/>
      <c r="AA108" s="334"/>
      <c r="AB108" s="334"/>
      <c r="AC108" s="169"/>
      <c r="AD108" s="170"/>
      <c r="AE108" s="171"/>
      <c r="AF108" s="170"/>
      <c r="AG108" s="171"/>
      <c r="AH108" s="170"/>
      <c r="AI108" s="171"/>
      <c r="AJ108" s="170"/>
      <c r="AK108" s="172"/>
      <c r="AL108" s="185"/>
      <c r="AM108" s="185"/>
      <c r="AN108" s="185"/>
      <c r="AO108" s="185"/>
      <c r="AP108" s="185"/>
      <c r="AQ108" s="185"/>
      <c r="AR108" s="185"/>
      <c r="AS108" s="186"/>
      <c r="AT108" s="91"/>
      <c r="AU108" s="91"/>
      <c r="AV108" s="91"/>
      <c r="AW108" s="91"/>
      <c r="AX108" s="91"/>
      <c r="AY108" s="91"/>
      <c r="AZ108" s="91"/>
    </row>
    <row r="109" spans="1:52" s="544" customFormat="1" ht="47.25" customHeight="1">
      <c r="A109" s="423" t="s">
        <v>791</v>
      </c>
      <c r="B109" s="371" t="s">
        <v>124</v>
      </c>
      <c r="C109" s="424" t="s">
        <v>810</v>
      </c>
      <c r="D109" s="333" t="s">
        <v>505</v>
      </c>
      <c r="E109" s="333"/>
      <c r="F109" s="368">
        <v>10</v>
      </c>
      <c r="G109" s="599">
        <v>1</v>
      </c>
      <c r="H109" s="573" t="s">
        <v>1022</v>
      </c>
      <c r="I109" s="573"/>
      <c r="J109" s="573"/>
      <c r="K109" s="333"/>
      <c r="L109" s="441">
        <f>H109*15%</f>
        <v>872.25</v>
      </c>
      <c r="M109" s="427"/>
      <c r="N109" s="428">
        <f t="shared" ref="N109:N121" si="58">H109+I109+J109+K109+L109+M109</f>
        <v>6687.25</v>
      </c>
      <c r="O109" s="427"/>
      <c r="P109" s="427"/>
      <c r="Q109" s="427"/>
      <c r="R109" s="160">
        <f t="shared" ref="R109" si="59">N109*20%</f>
        <v>1337.45</v>
      </c>
      <c r="S109" s="429">
        <f>N109+R109</f>
        <v>8024.7</v>
      </c>
      <c r="T109" s="333"/>
      <c r="U109" s="430"/>
      <c r="V109" s="430"/>
      <c r="W109" s="430"/>
      <c r="X109" s="430"/>
      <c r="Y109" s="430"/>
      <c r="Z109" s="430"/>
      <c r="AA109" s="430"/>
      <c r="AB109" s="430"/>
      <c r="AC109" s="431">
        <v>2</v>
      </c>
      <c r="AD109" s="432">
        <f t="shared" ref="AD109:AD121" si="60">IF(AC109=1,G109,0)</f>
        <v>0</v>
      </c>
      <c r="AE109" s="433">
        <f t="shared" ref="AE109:AE121" si="61">IF(AC109=1,S109,0)</f>
        <v>0</v>
      </c>
      <c r="AF109" s="432">
        <f t="shared" ref="AF109:AF121" si="62">IF(AC109=2,G109,0)</f>
        <v>1</v>
      </c>
      <c r="AG109" s="433">
        <f t="shared" ref="AG109:AG121" si="63">IF(AC109=2,S109,0)</f>
        <v>8024.7</v>
      </c>
      <c r="AH109" s="432">
        <f t="shared" ref="AH109:AH121" si="64">IF(AC109=3,G109,0)</f>
        <v>0</v>
      </c>
      <c r="AI109" s="433">
        <f t="shared" ref="AI109:AI121" si="65">IF(AC109=3,S109,0)</f>
        <v>0</v>
      </c>
      <c r="AJ109" s="432">
        <f t="shared" ref="AJ109:AJ121" si="66">IF(AC109=4,G109,0)</f>
        <v>0</v>
      </c>
      <c r="AK109" s="434">
        <f t="shared" ref="AK109:AK121" si="67">IF(AC109=4,S109,0)</f>
        <v>0</v>
      </c>
      <c r="AL109" s="541"/>
      <c r="AM109" s="541"/>
      <c r="AN109" s="541"/>
      <c r="AO109" s="541"/>
      <c r="AP109" s="541"/>
      <c r="AQ109" s="541"/>
      <c r="AR109" s="541"/>
      <c r="AS109" s="542"/>
      <c r="AT109" s="543"/>
      <c r="AU109" s="543"/>
      <c r="AV109" s="543"/>
      <c r="AW109" s="543"/>
      <c r="AX109" s="543"/>
      <c r="AY109" s="543"/>
      <c r="AZ109" s="543"/>
    </row>
    <row r="110" spans="1:52" ht="30">
      <c r="A110" s="384" t="s">
        <v>791</v>
      </c>
      <c r="B110" s="190" t="s">
        <v>144</v>
      </c>
      <c r="C110" s="190" t="s">
        <v>614</v>
      </c>
      <c r="D110" s="191" t="s">
        <v>505</v>
      </c>
      <c r="E110" s="191" t="s">
        <v>620</v>
      </c>
      <c r="F110" s="191" t="s">
        <v>397</v>
      </c>
      <c r="G110" s="497">
        <v>1</v>
      </c>
      <c r="H110" s="573" t="s">
        <v>1022</v>
      </c>
      <c r="I110" s="191"/>
      <c r="J110" s="191"/>
      <c r="K110" s="191"/>
      <c r="L110" s="232"/>
      <c r="M110" s="160"/>
      <c r="N110" s="245">
        <f t="shared" si="58"/>
        <v>5815</v>
      </c>
      <c r="O110" s="160"/>
      <c r="P110" s="160">
        <f>N110*10%</f>
        <v>581.5</v>
      </c>
      <c r="Q110" s="160"/>
      <c r="R110" s="196">
        <f>G110*N110*30%</f>
        <v>1744.5</v>
      </c>
      <c r="S110" s="123">
        <f t="shared" ref="S110:S116" si="68">G110*N110+(P110+R110)+O110</f>
        <v>8141</v>
      </c>
      <c r="T110" s="191"/>
      <c r="U110" s="142"/>
      <c r="V110" s="142"/>
      <c r="W110" s="142"/>
      <c r="X110" s="142"/>
      <c r="Y110" s="142"/>
      <c r="Z110" s="142"/>
      <c r="AA110" s="142"/>
      <c r="AB110" s="142"/>
      <c r="AC110" s="156">
        <v>2</v>
      </c>
      <c r="AD110" s="96">
        <f>IF(AC110=1,G110,0)</f>
        <v>0</v>
      </c>
      <c r="AE110" s="175">
        <f>IF(AC110=1,S110,0)</f>
        <v>0</v>
      </c>
      <c r="AF110" s="96">
        <f>IF(AC110=2,G110,0)</f>
        <v>1</v>
      </c>
      <c r="AG110" s="175">
        <f>IF(AC110=2,S110,0)</f>
        <v>8141</v>
      </c>
      <c r="AH110" s="96">
        <f>IF(AC110=3,G110,0)</f>
        <v>0</v>
      </c>
      <c r="AI110" s="175">
        <f>IF(AC110=3,S110,0)</f>
        <v>0</v>
      </c>
      <c r="AJ110" s="96">
        <f>IF(AC110=4,G110,0)</f>
        <v>0</v>
      </c>
      <c r="AK110" s="174">
        <f>IF(AC110=4,S110,0)</f>
        <v>0</v>
      </c>
    </row>
    <row r="111" spans="1:52" ht="30">
      <c r="A111" s="384" t="s">
        <v>791</v>
      </c>
      <c r="B111" s="190" t="s">
        <v>1058</v>
      </c>
      <c r="C111" s="190" t="s">
        <v>614</v>
      </c>
      <c r="D111" s="191" t="s">
        <v>505</v>
      </c>
      <c r="E111" s="191" t="s">
        <v>620</v>
      </c>
      <c r="F111" s="191" t="s">
        <v>401</v>
      </c>
      <c r="G111" s="497">
        <v>1</v>
      </c>
      <c r="H111" s="573" t="s">
        <v>1021</v>
      </c>
      <c r="I111" s="191"/>
      <c r="J111" s="191"/>
      <c r="K111" s="191"/>
      <c r="L111" s="232"/>
      <c r="M111" s="160"/>
      <c r="N111" s="245">
        <f t="shared" ref="N111" si="69">H111+I111+J111+K111+L111+M111</f>
        <v>5240</v>
      </c>
      <c r="O111" s="160"/>
      <c r="P111" s="160">
        <f>N111*10%</f>
        <v>524</v>
      </c>
      <c r="Q111" s="160"/>
      <c r="R111" s="196">
        <f>G111*N111*30%</f>
        <v>1572</v>
      </c>
      <c r="S111" s="123">
        <f t="shared" ref="S111" si="70">G111*N111+(P111+R111)+O111</f>
        <v>7336</v>
      </c>
      <c r="T111" s="191"/>
      <c r="U111" s="142"/>
      <c r="V111" s="142"/>
      <c r="W111" s="142"/>
      <c r="X111" s="142"/>
      <c r="Y111" s="142"/>
      <c r="Z111" s="142"/>
      <c r="AA111" s="142"/>
      <c r="AB111" s="142"/>
      <c r="AC111" s="156">
        <v>2</v>
      </c>
      <c r="AD111" s="96">
        <f>IF(AC111=1,G111,0)</f>
        <v>0</v>
      </c>
      <c r="AE111" s="175">
        <f>IF(AC111=1,S111,0)</f>
        <v>0</v>
      </c>
      <c r="AF111" s="96">
        <f>IF(AC111=2,G111,0)</f>
        <v>1</v>
      </c>
      <c r="AG111" s="175">
        <f>IF(AC111=2,S111,0)</f>
        <v>7336</v>
      </c>
      <c r="AH111" s="96">
        <f>IF(AC111=3,G111,0)</f>
        <v>0</v>
      </c>
      <c r="AI111" s="175">
        <f>IF(AC111=3,S111,0)</f>
        <v>0</v>
      </c>
      <c r="AJ111" s="96">
        <f>IF(AC111=4,G111,0)</f>
        <v>0</v>
      </c>
      <c r="AK111" s="174">
        <f>IF(AC111=4,S111,0)</f>
        <v>0</v>
      </c>
    </row>
    <row r="112" spans="1:52" s="537" customFormat="1" ht="30">
      <c r="A112" s="384" t="s">
        <v>791</v>
      </c>
      <c r="B112" s="200" t="s">
        <v>1059</v>
      </c>
      <c r="C112" s="190" t="s">
        <v>614</v>
      </c>
      <c r="D112" s="191" t="s">
        <v>505</v>
      </c>
      <c r="E112" s="191" t="s">
        <v>620</v>
      </c>
      <c r="F112" s="191" t="s">
        <v>397</v>
      </c>
      <c r="G112" s="497">
        <v>1</v>
      </c>
      <c r="H112" s="575" t="s">
        <v>1022</v>
      </c>
      <c r="I112" s="191"/>
      <c r="J112" s="191"/>
      <c r="K112" s="191"/>
      <c r="L112" s="232"/>
      <c r="M112" s="160"/>
      <c r="N112" s="245">
        <f t="shared" si="58"/>
        <v>5815</v>
      </c>
      <c r="O112" s="160"/>
      <c r="P112" s="160">
        <f>N112*10%</f>
        <v>581.5</v>
      </c>
      <c r="Q112" s="160"/>
      <c r="R112" s="196">
        <f>G112*N112*30%</f>
        <v>1744.5</v>
      </c>
      <c r="S112" s="123">
        <f t="shared" si="68"/>
        <v>8141</v>
      </c>
      <c r="T112" s="450"/>
      <c r="U112" s="451"/>
      <c r="V112" s="451"/>
      <c r="W112" s="451"/>
      <c r="X112" s="451"/>
      <c r="Y112" s="451"/>
      <c r="Z112" s="451"/>
      <c r="AA112" s="451"/>
      <c r="AB112" s="451"/>
      <c r="AC112" s="204"/>
      <c r="AD112" s="452"/>
      <c r="AE112" s="453"/>
      <c r="AF112" s="452"/>
      <c r="AG112" s="453"/>
      <c r="AH112" s="452"/>
      <c r="AI112" s="453"/>
      <c r="AJ112" s="452"/>
      <c r="AK112" s="454"/>
      <c r="AL112" s="534"/>
      <c r="AM112" s="534"/>
      <c r="AN112" s="534"/>
      <c r="AO112" s="534"/>
      <c r="AP112" s="534"/>
      <c r="AQ112" s="534"/>
      <c r="AR112" s="534"/>
      <c r="AS112" s="535"/>
      <c r="AT112" s="536"/>
      <c r="AU112" s="536"/>
      <c r="AV112" s="536"/>
      <c r="AW112" s="536"/>
      <c r="AX112" s="536"/>
      <c r="AY112" s="536"/>
      <c r="AZ112" s="536"/>
    </row>
    <row r="113" spans="1:52" s="537" customFormat="1" ht="30">
      <c r="A113" s="384" t="s">
        <v>791</v>
      </c>
      <c r="B113" s="200" t="s">
        <v>1060</v>
      </c>
      <c r="C113" s="190" t="s">
        <v>614</v>
      </c>
      <c r="D113" s="191" t="s">
        <v>505</v>
      </c>
      <c r="E113" s="191" t="s">
        <v>620</v>
      </c>
      <c r="F113" s="191" t="s">
        <v>399</v>
      </c>
      <c r="G113" s="497">
        <v>1</v>
      </c>
      <c r="H113" s="575" t="s">
        <v>1020</v>
      </c>
      <c r="I113" s="191"/>
      <c r="J113" s="191"/>
      <c r="K113" s="191"/>
      <c r="L113" s="232"/>
      <c r="M113" s="160"/>
      <c r="N113" s="245">
        <f t="shared" ref="N113" si="71">H113+I113+J113+K113+L113+M113</f>
        <v>5527</v>
      </c>
      <c r="O113" s="160"/>
      <c r="P113" s="160">
        <f>N113*10%</f>
        <v>552.70000000000005</v>
      </c>
      <c r="Q113" s="160"/>
      <c r="R113" s="196">
        <f>G113*N113*30%</f>
        <v>1658.1</v>
      </c>
      <c r="S113" s="123">
        <f t="shared" ref="S113" si="72">G113*N113+(P113+R113)+O113</f>
        <v>7737.8</v>
      </c>
      <c r="T113" s="450"/>
      <c r="U113" s="451"/>
      <c r="V113" s="451"/>
      <c r="W113" s="451"/>
      <c r="X113" s="451"/>
      <c r="Y113" s="451"/>
      <c r="Z113" s="451"/>
      <c r="AA113" s="451"/>
      <c r="AB113" s="451"/>
      <c r="AC113" s="204"/>
      <c r="AD113" s="452"/>
      <c r="AE113" s="453"/>
      <c r="AF113" s="452"/>
      <c r="AG113" s="453"/>
      <c r="AH113" s="452"/>
      <c r="AI113" s="453"/>
      <c r="AJ113" s="452"/>
      <c r="AK113" s="454"/>
      <c r="AL113" s="534"/>
      <c r="AM113" s="534"/>
      <c r="AN113" s="534"/>
      <c r="AO113" s="534"/>
      <c r="AP113" s="534"/>
      <c r="AQ113" s="534"/>
      <c r="AR113" s="534"/>
      <c r="AS113" s="535"/>
      <c r="AT113" s="536"/>
      <c r="AU113" s="536"/>
      <c r="AV113" s="536"/>
      <c r="AW113" s="536"/>
      <c r="AX113" s="536"/>
      <c r="AY113" s="536"/>
      <c r="AZ113" s="536"/>
    </row>
    <row r="114" spans="1:52" s="537" customFormat="1" ht="30">
      <c r="A114" s="384" t="s">
        <v>791</v>
      </c>
      <c r="B114" s="200" t="s">
        <v>558</v>
      </c>
      <c r="C114" s="190" t="s">
        <v>614</v>
      </c>
      <c r="D114" s="191" t="s">
        <v>505</v>
      </c>
      <c r="E114" s="191" t="s">
        <v>620</v>
      </c>
      <c r="F114" s="191" t="s">
        <v>406</v>
      </c>
      <c r="G114" s="497">
        <v>1</v>
      </c>
      <c r="H114" s="497">
        <v>4920</v>
      </c>
      <c r="I114" s="191"/>
      <c r="J114" s="191"/>
      <c r="K114" s="191"/>
      <c r="L114" s="232"/>
      <c r="M114" s="160"/>
      <c r="N114" s="245">
        <f t="shared" si="58"/>
        <v>4920</v>
      </c>
      <c r="O114" s="160"/>
      <c r="P114" s="160">
        <f>N114*10%</f>
        <v>492</v>
      </c>
      <c r="Q114" s="160"/>
      <c r="R114" s="196">
        <f>G114*N114*20%</f>
        <v>984</v>
      </c>
      <c r="S114" s="123">
        <f t="shared" si="68"/>
        <v>6396</v>
      </c>
      <c r="T114" s="450"/>
      <c r="U114" s="451"/>
      <c r="V114" s="451"/>
      <c r="W114" s="451"/>
      <c r="X114" s="451"/>
      <c r="Y114" s="451"/>
      <c r="Z114" s="451"/>
      <c r="AA114" s="451"/>
      <c r="AB114" s="451"/>
      <c r="AC114" s="204"/>
      <c r="AD114" s="452"/>
      <c r="AE114" s="453"/>
      <c r="AF114" s="452"/>
      <c r="AG114" s="453"/>
      <c r="AH114" s="452"/>
      <c r="AI114" s="453"/>
      <c r="AJ114" s="452"/>
      <c r="AK114" s="454"/>
      <c r="AL114" s="534"/>
      <c r="AM114" s="534"/>
      <c r="AN114" s="534"/>
      <c r="AO114" s="534"/>
      <c r="AP114" s="534"/>
      <c r="AQ114" s="534"/>
      <c r="AR114" s="534"/>
      <c r="AS114" s="535"/>
      <c r="AT114" s="536"/>
      <c r="AU114" s="536"/>
      <c r="AV114" s="536"/>
      <c r="AW114" s="536"/>
      <c r="AX114" s="536"/>
      <c r="AY114" s="536"/>
      <c r="AZ114" s="536"/>
    </row>
    <row r="115" spans="1:52" ht="45">
      <c r="A115" s="384" t="s">
        <v>793</v>
      </c>
      <c r="B115" s="190" t="s">
        <v>365</v>
      </c>
      <c r="C115" s="379" t="s">
        <v>803</v>
      </c>
      <c r="D115" s="191" t="s">
        <v>508</v>
      </c>
      <c r="E115" s="191"/>
      <c r="F115" s="191" t="s">
        <v>400</v>
      </c>
      <c r="G115" s="497">
        <v>1.5</v>
      </c>
      <c r="H115" s="576" t="s">
        <v>1023</v>
      </c>
      <c r="I115" s="191"/>
      <c r="J115" s="191"/>
      <c r="K115" s="191"/>
      <c r="L115" s="232"/>
      <c r="M115" s="160"/>
      <c r="N115" s="245">
        <f t="shared" si="58"/>
        <v>4058</v>
      </c>
      <c r="O115" s="160"/>
      <c r="P115" s="160"/>
      <c r="Q115" s="160"/>
      <c r="R115" s="160"/>
      <c r="S115" s="123">
        <f t="shared" si="68"/>
        <v>6087</v>
      </c>
      <c r="T115" s="191"/>
      <c r="U115" s="142"/>
      <c r="V115" s="142"/>
      <c r="W115" s="142"/>
      <c r="X115" s="142"/>
      <c r="Y115" s="142"/>
      <c r="Z115" s="142"/>
      <c r="AA115" s="142"/>
      <c r="AB115" s="142"/>
      <c r="AC115" s="162">
        <v>3</v>
      </c>
      <c r="AD115" s="96">
        <f>IF(AC115=1,G115,0)</f>
        <v>0</v>
      </c>
      <c r="AE115" s="175">
        <f>IF(AC115=1,S115,0)</f>
        <v>0</v>
      </c>
      <c r="AF115" s="96">
        <f>IF(AC115=2,G115,0)</f>
        <v>0</v>
      </c>
      <c r="AG115" s="175">
        <f>IF(AC115=2,S115,0)</f>
        <v>0</v>
      </c>
      <c r="AH115" s="96">
        <f>IF(AC115=3,G115,0)</f>
        <v>1.5</v>
      </c>
      <c r="AI115" s="175">
        <f>IF(AC115=3,S115,0)</f>
        <v>6087</v>
      </c>
      <c r="AJ115" s="96">
        <f>IF(AC115=4,G115,0)</f>
        <v>0</v>
      </c>
      <c r="AK115" s="174">
        <f>IF(AC115=4,S115,0)</f>
        <v>0</v>
      </c>
    </row>
    <row r="116" spans="1:52" ht="45">
      <c r="A116" s="661" t="s">
        <v>793</v>
      </c>
      <c r="B116" s="190" t="s">
        <v>559</v>
      </c>
      <c r="C116" s="379" t="s">
        <v>803</v>
      </c>
      <c r="D116" s="191" t="s">
        <v>508</v>
      </c>
      <c r="E116" s="191"/>
      <c r="F116" s="191" t="s">
        <v>400</v>
      </c>
      <c r="G116" s="497">
        <v>3</v>
      </c>
      <c r="H116" s="589">
        <v>4058</v>
      </c>
      <c r="I116" s="191"/>
      <c r="J116" s="191"/>
      <c r="K116" s="191"/>
      <c r="L116" s="191"/>
      <c r="M116" s="160"/>
      <c r="N116" s="189">
        <f t="shared" si="58"/>
        <v>4058</v>
      </c>
      <c r="O116" s="160"/>
      <c r="P116" s="160"/>
      <c r="Q116" s="160"/>
      <c r="R116" s="160"/>
      <c r="S116" s="123">
        <f t="shared" si="68"/>
        <v>12174</v>
      </c>
      <c r="T116" s="195"/>
      <c r="U116" s="142"/>
      <c r="V116" s="142"/>
      <c r="W116" s="142"/>
      <c r="X116" s="142"/>
      <c r="Y116" s="142"/>
      <c r="Z116" s="142"/>
      <c r="AA116" s="142"/>
      <c r="AB116" s="142"/>
      <c r="AD116" s="96">
        <f>IF(AC116=1,G116,0)</f>
        <v>0</v>
      </c>
      <c r="AE116" s="175">
        <f>IF(AC116=1,S116,0)</f>
        <v>0</v>
      </c>
      <c r="AF116" s="96">
        <f>IF(AC116=2,G116,0)</f>
        <v>0</v>
      </c>
      <c r="AG116" s="175">
        <f>IF(AC116=2,S116,0)</f>
        <v>0</v>
      </c>
      <c r="AH116" s="96">
        <f>IF(AC116=3,G116,0)</f>
        <v>0</v>
      </c>
      <c r="AI116" s="175">
        <f>IF(AC116=3,S116,0)</f>
        <v>0</v>
      </c>
      <c r="AJ116" s="96">
        <f>IF(AC116=4,G116,0)</f>
        <v>0</v>
      </c>
      <c r="AK116" s="174">
        <f>IF(AC116=4,S116,0)</f>
        <v>0</v>
      </c>
    </row>
    <row r="117" spans="1:52" s="544" customFormat="1" ht="40.5" customHeight="1">
      <c r="A117" s="436" t="s">
        <v>793</v>
      </c>
      <c r="B117" s="371" t="s">
        <v>647</v>
      </c>
      <c r="C117" s="422" t="s">
        <v>646</v>
      </c>
      <c r="D117" s="333" t="s">
        <v>508</v>
      </c>
      <c r="E117" s="333" t="s">
        <v>811</v>
      </c>
      <c r="F117" s="368">
        <v>4</v>
      </c>
      <c r="G117" s="599">
        <v>4.5</v>
      </c>
      <c r="H117" s="573" t="s">
        <v>1023</v>
      </c>
      <c r="I117" s="573"/>
      <c r="J117" s="573"/>
      <c r="K117" s="333"/>
      <c r="L117" s="441"/>
      <c r="M117" s="427"/>
      <c r="N117" s="441">
        <f t="shared" si="58"/>
        <v>4058</v>
      </c>
      <c r="O117" s="427"/>
      <c r="P117" s="427"/>
      <c r="Q117" s="427"/>
      <c r="R117" s="427"/>
      <c r="S117" s="429">
        <f t="shared" ref="S117:S121" si="73">G117*N117+(P117+R117)+O117</f>
        <v>18261</v>
      </c>
      <c r="T117" s="425"/>
      <c r="U117" s="430"/>
      <c r="V117" s="430"/>
      <c r="W117" s="430"/>
      <c r="X117" s="430"/>
      <c r="Y117" s="430"/>
      <c r="Z117" s="430"/>
      <c r="AA117" s="430"/>
      <c r="AB117" s="430"/>
      <c r="AC117" s="431">
        <v>3</v>
      </c>
      <c r="AD117" s="432">
        <f t="shared" si="60"/>
        <v>0</v>
      </c>
      <c r="AE117" s="433">
        <f t="shared" si="61"/>
        <v>0</v>
      </c>
      <c r="AF117" s="432">
        <f t="shared" si="62"/>
        <v>0</v>
      </c>
      <c r="AG117" s="433">
        <f t="shared" si="63"/>
        <v>0</v>
      </c>
      <c r="AH117" s="432">
        <f t="shared" si="64"/>
        <v>4.5</v>
      </c>
      <c r="AI117" s="433">
        <f t="shared" si="65"/>
        <v>18261</v>
      </c>
      <c r="AJ117" s="432">
        <f t="shared" si="66"/>
        <v>0</v>
      </c>
      <c r="AK117" s="434">
        <f t="shared" si="67"/>
        <v>0</v>
      </c>
      <c r="AL117" s="541"/>
      <c r="AM117" s="541"/>
      <c r="AN117" s="541"/>
      <c r="AO117" s="541"/>
      <c r="AP117" s="541"/>
      <c r="AQ117" s="541"/>
      <c r="AR117" s="541"/>
      <c r="AS117" s="542"/>
      <c r="AT117" s="543"/>
      <c r="AU117" s="543"/>
      <c r="AV117" s="543"/>
      <c r="AW117" s="543"/>
      <c r="AX117" s="543"/>
      <c r="AY117" s="543"/>
      <c r="AZ117" s="543"/>
    </row>
    <row r="118" spans="1:52" s="544" customFormat="1" ht="34.5" hidden="1" customHeight="1">
      <c r="A118" s="436" t="s">
        <v>793</v>
      </c>
      <c r="B118" s="371" t="s">
        <v>648</v>
      </c>
      <c r="C118" s="422" t="s">
        <v>646</v>
      </c>
      <c r="D118" s="333" t="s">
        <v>508</v>
      </c>
      <c r="E118" s="333" t="s">
        <v>811</v>
      </c>
      <c r="F118" s="368">
        <v>4</v>
      </c>
      <c r="G118" s="599"/>
      <c r="H118" s="573"/>
      <c r="I118" s="573"/>
      <c r="J118" s="573"/>
      <c r="K118" s="333"/>
      <c r="L118" s="441">
        <f>H118*15%</f>
        <v>0</v>
      </c>
      <c r="M118" s="427"/>
      <c r="N118" s="441">
        <f t="shared" si="58"/>
        <v>0</v>
      </c>
      <c r="O118" s="427"/>
      <c r="P118" s="427"/>
      <c r="Q118" s="427"/>
      <c r="R118" s="427"/>
      <c r="S118" s="429">
        <f t="shared" si="73"/>
        <v>0</v>
      </c>
      <c r="T118" s="333"/>
      <c r="U118" s="430"/>
      <c r="V118" s="430"/>
      <c r="W118" s="430"/>
      <c r="X118" s="430"/>
      <c r="Y118" s="430"/>
      <c r="Z118" s="430"/>
      <c r="AA118" s="430"/>
      <c r="AB118" s="430"/>
      <c r="AC118" s="431">
        <v>3</v>
      </c>
      <c r="AD118" s="432">
        <f t="shared" si="60"/>
        <v>0</v>
      </c>
      <c r="AE118" s="433">
        <f t="shared" si="61"/>
        <v>0</v>
      </c>
      <c r="AF118" s="432">
        <f t="shared" si="62"/>
        <v>0</v>
      </c>
      <c r="AG118" s="433">
        <f t="shared" si="63"/>
        <v>0</v>
      </c>
      <c r="AH118" s="432">
        <f t="shared" si="64"/>
        <v>0</v>
      </c>
      <c r="AI118" s="433">
        <f t="shared" si="65"/>
        <v>0</v>
      </c>
      <c r="AJ118" s="432">
        <f t="shared" si="66"/>
        <v>0</v>
      </c>
      <c r="AK118" s="434">
        <f t="shared" si="67"/>
        <v>0</v>
      </c>
      <c r="AL118" s="541"/>
      <c r="AM118" s="541"/>
      <c r="AN118" s="541"/>
      <c r="AO118" s="541"/>
      <c r="AP118" s="541"/>
      <c r="AQ118" s="541"/>
      <c r="AR118" s="541"/>
      <c r="AS118" s="542"/>
      <c r="AT118" s="543"/>
      <c r="AU118" s="543"/>
      <c r="AV118" s="543"/>
      <c r="AW118" s="543"/>
      <c r="AX118" s="543"/>
      <c r="AY118" s="543"/>
      <c r="AZ118" s="543"/>
    </row>
    <row r="119" spans="1:52" s="544" customFormat="1" ht="28.5" customHeight="1">
      <c r="A119" s="436" t="s">
        <v>793</v>
      </c>
      <c r="B119" s="394" t="s">
        <v>649</v>
      </c>
      <c r="C119" s="435" t="s">
        <v>610</v>
      </c>
      <c r="D119" s="333" t="s">
        <v>508</v>
      </c>
      <c r="E119" s="333"/>
      <c r="F119" s="368">
        <v>4</v>
      </c>
      <c r="G119" s="599">
        <v>0.5</v>
      </c>
      <c r="H119" s="573" t="s">
        <v>1023</v>
      </c>
      <c r="I119" s="573"/>
      <c r="J119" s="573"/>
      <c r="K119" s="333"/>
      <c r="L119" s="441">
        <f>H119*15%</f>
        <v>608.70000000000005</v>
      </c>
      <c r="M119" s="427"/>
      <c r="N119" s="441">
        <f t="shared" si="58"/>
        <v>4666.7</v>
      </c>
      <c r="O119" s="427"/>
      <c r="P119" s="427"/>
      <c r="Q119" s="427"/>
      <c r="R119" s="427"/>
      <c r="S119" s="429">
        <f t="shared" si="73"/>
        <v>2333.35</v>
      </c>
      <c r="T119" s="333"/>
      <c r="U119" s="430"/>
      <c r="V119" s="430"/>
      <c r="W119" s="430"/>
      <c r="X119" s="430"/>
      <c r="Y119" s="430"/>
      <c r="Z119" s="430"/>
      <c r="AA119" s="430"/>
      <c r="AB119" s="430"/>
      <c r="AC119" s="431">
        <v>3</v>
      </c>
      <c r="AD119" s="432">
        <f t="shared" si="60"/>
        <v>0</v>
      </c>
      <c r="AE119" s="433">
        <f t="shared" si="61"/>
        <v>0</v>
      </c>
      <c r="AF119" s="432">
        <f t="shared" si="62"/>
        <v>0</v>
      </c>
      <c r="AG119" s="433">
        <f t="shared" si="63"/>
        <v>0</v>
      </c>
      <c r="AH119" s="432">
        <f t="shared" si="64"/>
        <v>0.5</v>
      </c>
      <c r="AI119" s="433">
        <f t="shared" si="65"/>
        <v>2333.35</v>
      </c>
      <c r="AJ119" s="432">
        <f t="shared" si="66"/>
        <v>0</v>
      </c>
      <c r="AK119" s="434">
        <f t="shared" si="67"/>
        <v>0</v>
      </c>
      <c r="AL119" s="541"/>
      <c r="AM119" s="541"/>
      <c r="AN119" s="541"/>
      <c r="AO119" s="541"/>
      <c r="AP119" s="541"/>
      <c r="AQ119" s="541"/>
      <c r="AR119" s="541"/>
      <c r="AS119" s="542"/>
      <c r="AT119" s="543"/>
      <c r="AU119" s="543"/>
      <c r="AV119" s="543"/>
      <c r="AW119" s="543"/>
      <c r="AX119" s="543"/>
      <c r="AY119" s="543"/>
      <c r="AZ119" s="543"/>
    </row>
    <row r="120" spans="1:52" ht="14.25" customHeight="1">
      <c r="A120" s="372" t="s">
        <v>792</v>
      </c>
      <c r="B120" s="190" t="s">
        <v>335</v>
      </c>
      <c r="C120" s="190" t="s">
        <v>335</v>
      </c>
      <c r="D120" s="191" t="s">
        <v>511</v>
      </c>
      <c r="E120" s="191" t="s">
        <v>634</v>
      </c>
      <c r="F120" s="346">
        <v>4</v>
      </c>
      <c r="G120" s="497">
        <v>0.75</v>
      </c>
      <c r="H120" s="575" t="s">
        <v>1023</v>
      </c>
      <c r="I120" s="575"/>
      <c r="J120" s="575"/>
      <c r="K120" s="191"/>
      <c r="L120" s="191"/>
      <c r="M120" s="160"/>
      <c r="N120" s="189">
        <f t="shared" si="58"/>
        <v>4058</v>
      </c>
      <c r="O120" s="160"/>
      <c r="P120" s="160"/>
      <c r="Q120" s="160"/>
      <c r="R120" s="160"/>
      <c r="S120" s="123">
        <f t="shared" si="73"/>
        <v>3043.5</v>
      </c>
      <c r="T120" s="201"/>
      <c r="U120" s="142"/>
      <c r="V120" s="142"/>
      <c r="W120" s="142"/>
      <c r="X120" s="142"/>
      <c r="Y120" s="142"/>
      <c r="Z120" s="142"/>
      <c r="AA120" s="142"/>
      <c r="AB120" s="142"/>
      <c r="AC120" s="162">
        <v>4</v>
      </c>
      <c r="AD120" s="96">
        <f t="shared" si="60"/>
        <v>0</v>
      </c>
      <c r="AE120" s="175">
        <f t="shared" si="61"/>
        <v>0</v>
      </c>
      <c r="AF120" s="96">
        <f t="shared" si="62"/>
        <v>0</v>
      </c>
      <c r="AG120" s="175">
        <f t="shared" si="63"/>
        <v>0</v>
      </c>
      <c r="AH120" s="96">
        <f t="shared" si="64"/>
        <v>0</v>
      </c>
      <c r="AI120" s="175">
        <f t="shared" si="65"/>
        <v>0</v>
      </c>
      <c r="AJ120" s="96">
        <f t="shared" si="66"/>
        <v>0.75</v>
      </c>
      <c r="AK120" s="174">
        <f t="shared" si="67"/>
        <v>3043.5</v>
      </c>
    </row>
    <row r="121" spans="1:52" ht="43.5" customHeight="1" thickBot="1">
      <c r="A121" s="383" t="s">
        <v>793</v>
      </c>
      <c r="B121" s="394" t="s">
        <v>337</v>
      </c>
      <c r="C121" s="422" t="s">
        <v>803</v>
      </c>
      <c r="D121" s="191" t="s">
        <v>508</v>
      </c>
      <c r="E121" s="191"/>
      <c r="F121" s="346">
        <v>3</v>
      </c>
      <c r="G121" s="497">
        <v>1</v>
      </c>
      <c r="H121" s="577">
        <v>3770</v>
      </c>
      <c r="I121" s="575"/>
      <c r="J121" s="575"/>
      <c r="K121" s="191"/>
      <c r="L121" s="232"/>
      <c r="M121" s="160"/>
      <c r="N121" s="245">
        <f t="shared" si="58"/>
        <v>3770</v>
      </c>
      <c r="O121" s="160"/>
      <c r="P121" s="160"/>
      <c r="Q121" s="160"/>
      <c r="R121" s="160"/>
      <c r="S121" s="123">
        <f t="shared" si="73"/>
        <v>3770</v>
      </c>
      <c r="T121" s="191"/>
      <c r="U121" s="142"/>
      <c r="V121" s="142"/>
      <c r="W121" s="142"/>
      <c r="X121" s="142"/>
      <c r="Y121" s="142"/>
      <c r="Z121" s="142"/>
      <c r="AA121" s="142"/>
      <c r="AB121" s="142"/>
      <c r="AC121" s="162">
        <v>3</v>
      </c>
      <c r="AD121" s="96">
        <f t="shared" si="60"/>
        <v>0</v>
      </c>
      <c r="AE121" s="175">
        <f t="shared" si="61"/>
        <v>0</v>
      </c>
      <c r="AF121" s="96">
        <f t="shared" si="62"/>
        <v>0</v>
      </c>
      <c r="AG121" s="175">
        <f t="shared" si="63"/>
        <v>0</v>
      </c>
      <c r="AH121" s="96">
        <f t="shared" si="64"/>
        <v>1</v>
      </c>
      <c r="AI121" s="175">
        <f t="shared" si="65"/>
        <v>3770</v>
      </c>
      <c r="AJ121" s="96">
        <f t="shared" si="66"/>
        <v>0</v>
      </c>
      <c r="AK121" s="174">
        <f t="shared" si="67"/>
        <v>0</v>
      </c>
    </row>
    <row r="122" spans="1:52" s="168" customFormat="1" ht="14.25" customHeight="1">
      <c r="A122" s="275"/>
      <c r="B122" s="300" t="s">
        <v>681</v>
      </c>
      <c r="C122" s="301"/>
      <c r="D122" s="301"/>
      <c r="E122" s="301"/>
      <c r="F122" s="301"/>
      <c r="G122" s="279">
        <f>G123+G124+G125+G126</f>
        <v>30.5</v>
      </c>
      <c r="H122" s="301"/>
      <c r="I122" s="301"/>
      <c r="J122" s="301"/>
      <c r="K122" s="301"/>
      <c r="L122" s="301"/>
      <c r="M122" s="280"/>
      <c r="N122" s="283"/>
      <c r="O122" s="282">
        <f>SUM(O100:O121)</f>
        <v>0</v>
      </c>
      <c r="P122" s="282"/>
      <c r="Q122" s="282"/>
      <c r="R122" s="282"/>
      <c r="S122" s="302">
        <f>SUM(S100:S121)</f>
        <v>207374.94</v>
      </c>
      <c r="T122" s="209"/>
      <c r="U122" s="209"/>
      <c r="V122" s="209"/>
      <c r="W122" s="209"/>
      <c r="X122" s="209"/>
      <c r="Y122" s="209"/>
      <c r="Z122" s="209"/>
      <c r="AA122" s="209"/>
      <c r="AB122" s="209">
        <f>SUM(G100:G121)</f>
        <v>30.5</v>
      </c>
      <c r="AC122" s="169"/>
      <c r="AD122" s="170">
        <f t="shared" ref="AD122:AK122" si="74">SUM(AD100:AD121)</f>
        <v>3.75</v>
      </c>
      <c r="AE122" s="171">
        <f t="shared" si="74"/>
        <v>38250.11</v>
      </c>
      <c r="AF122" s="170">
        <f t="shared" si="74"/>
        <v>5</v>
      </c>
      <c r="AG122" s="171">
        <f t="shared" si="74"/>
        <v>37169.31</v>
      </c>
      <c r="AH122" s="170">
        <f t="shared" si="74"/>
        <v>7.5</v>
      </c>
      <c r="AI122" s="171">
        <f t="shared" si="74"/>
        <v>30451.35</v>
      </c>
      <c r="AJ122" s="170">
        <f t="shared" si="74"/>
        <v>0.75</v>
      </c>
      <c r="AK122" s="171">
        <f t="shared" si="74"/>
        <v>3043.5</v>
      </c>
      <c r="AL122" s="185">
        <f t="shared" ref="AL122:AS122" si="75">AD122</f>
        <v>3.75</v>
      </c>
      <c r="AM122" s="185">
        <f t="shared" si="75"/>
        <v>38250.11</v>
      </c>
      <c r="AN122" s="185">
        <f t="shared" si="75"/>
        <v>5</v>
      </c>
      <c r="AO122" s="185">
        <f t="shared" si="75"/>
        <v>37169.31</v>
      </c>
      <c r="AP122" s="185">
        <f t="shared" si="75"/>
        <v>7.5</v>
      </c>
      <c r="AQ122" s="185">
        <f t="shared" si="75"/>
        <v>30451.35</v>
      </c>
      <c r="AR122" s="185">
        <f t="shared" si="75"/>
        <v>0.75</v>
      </c>
      <c r="AS122" s="186">
        <f t="shared" si="75"/>
        <v>3043.5</v>
      </c>
      <c r="AT122" s="91"/>
      <c r="AU122" s="91"/>
      <c r="AV122" s="91"/>
      <c r="AW122" s="91"/>
      <c r="AX122" s="91"/>
      <c r="AY122" s="91"/>
      <c r="AZ122" s="91"/>
    </row>
    <row r="123" spans="1:52" ht="14.25" customHeight="1">
      <c r="A123" s="284"/>
      <c r="B123" s="303" t="s">
        <v>682</v>
      </c>
      <c r="C123" s="304"/>
      <c r="D123" s="304"/>
      <c r="E123" s="304"/>
      <c r="F123" s="304"/>
      <c r="G123" s="286">
        <f>G100+G101+G102+G104+G103</f>
        <v>6.75</v>
      </c>
      <c r="H123" s="304"/>
      <c r="I123" s="304"/>
      <c r="J123" s="304"/>
      <c r="K123" s="304"/>
      <c r="L123" s="304"/>
      <c r="M123" s="287"/>
      <c r="N123" s="288"/>
      <c r="O123" s="289">
        <f>SUM(O100:O102)</f>
        <v>0</v>
      </c>
      <c r="P123" s="289"/>
      <c r="Q123" s="289"/>
      <c r="R123" s="289"/>
      <c r="S123" s="286">
        <f>S100+S101+S102+S104+S103</f>
        <v>69365.48</v>
      </c>
      <c r="T123" s="142"/>
      <c r="U123" s="142"/>
      <c r="V123" s="142"/>
      <c r="W123" s="142"/>
      <c r="X123" s="142"/>
      <c r="Y123" s="142"/>
      <c r="Z123" s="142"/>
      <c r="AA123" s="142"/>
      <c r="AB123" s="142"/>
      <c r="AT123" s="522"/>
    </row>
    <row r="124" spans="1:52" ht="14.25" customHeight="1">
      <c r="A124" s="284"/>
      <c r="B124" s="303" t="s">
        <v>683</v>
      </c>
      <c r="C124" s="304"/>
      <c r="D124" s="304"/>
      <c r="E124" s="304"/>
      <c r="F124" s="304"/>
      <c r="G124" s="286">
        <f>SUM(G109:G114)+G108+G107+G106+G105</f>
        <v>12.5</v>
      </c>
      <c r="H124" s="304"/>
      <c r="I124" s="304"/>
      <c r="J124" s="304"/>
      <c r="K124" s="304"/>
      <c r="L124" s="304"/>
      <c r="M124" s="287"/>
      <c r="N124" s="288"/>
      <c r="O124" s="289">
        <f>SUM(O105:O109)</f>
        <v>0</v>
      </c>
      <c r="P124" s="289"/>
      <c r="Q124" s="289"/>
      <c r="R124" s="289"/>
      <c r="S124" s="286">
        <f>SUM(S109:S114)+S108+S107+S106+S105</f>
        <v>92340.61</v>
      </c>
      <c r="T124" s="142"/>
      <c r="U124" s="142"/>
      <c r="V124" s="142"/>
      <c r="W124" s="142"/>
      <c r="X124" s="142"/>
      <c r="Y124" s="142"/>
      <c r="Z124" s="142"/>
      <c r="AA124" s="142"/>
      <c r="AB124" s="142"/>
    </row>
    <row r="125" spans="1:52" ht="14.25" customHeight="1">
      <c r="A125" s="284"/>
      <c r="B125" s="303" t="s">
        <v>719</v>
      </c>
      <c r="C125" s="303"/>
      <c r="D125" s="303"/>
      <c r="E125" s="303"/>
      <c r="F125" s="303"/>
      <c r="G125" s="286">
        <f>G115+G116+G117+G119+G121</f>
        <v>10.5</v>
      </c>
      <c r="H125" s="303"/>
      <c r="I125" s="303"/>
      <c r="J125" s="303"/>
      <c r="K125" s="303"/>
      <c r="L125" s="303"/>
      <c r="M125" s="287"/>
      <c r="N125" s="288"/>
      <c r="O125" s="289">
        <f>SUM(O117:O121)</f>
        <v>0</v>
      </c>
      <c r="P125" s="289"/>
      <c r="Q125" s="289"/>
      <c r="R125" s="289"/>
      <c r="S125" s="286">
        <f>S115+S116+S117+S119+S121</f>
        <v>42625.35</v>
      </c>
      <c r="T125" s="142"/>
      <c r="U125" s="142"/>
      <c r="V125" s="142"/>
      <c r="W125" s="142"/>
      <c r="X125" s="142"/>
      <c r="Y125" s="142"/>
      <c r="Z125" s="142"/>
      <c r="AA125" s="142"/>
      <c r="AB125" s="142"/>
    </row>
    <row r="126" spans="1:52" ht="14.25" customHeight="1" thickBot="1">
      <c r="A126" s="290"/>
      <c r="B126" s="306" t="s">
        <v>684</v>
      </c>
      <c r="C126" s="306"/>
      <c r="D126" s="306"/>
      <c r="E126" s="306"/>
      <c r="F126" s="306"/>
      <c r="G126" s="292">
        <f>AJ122</f>
        <v>0.75</v>
      </c>
      <c r="H126" s="306"/>
      <c r="I126" s="306"/>
      <c r="J126" s="306"/>
      <c r="K126" s="306"/>
      <c r="L126" s="306"/>
      <c r="M126" s="294"/>
      <c r="N126" s="295"/>
      <c r="O126" s="296"/>
      <c r="P126" s="296"/>
      <c r="Q126" s="296"/>
      <c r="R126" s="296"/>
      <c r="S126" s="565">
        <f>AK122</f>
        <v>3043.5</v>
      </c>
      <c r="T126" s="142"/>
      <c r="U126" s="142"/>
      <c r="V126" s="142"/>
      <c r="W126" s="142"/>
      <c r="X126" s="142"/>
      <c r="Y126" s="142"/>
      <c r="Z126" s="142"/>
      <c r="AA126" s="142"/>
      <c r="AB126" s="142"/>
    </row>
    <row r="127" spans="1:52" ht="37.5" customHeight="1">
      <c r="A127" s="753" t="s">
        <v>155</v>
      </c>
      <c r="B127" s="733"/>
      <c r="C127" s="733"/>
      <c r="D127" s="733"/>
      <c r="E127" s="733"/>
      <c r="F127" s="733"/>
      <c r="G127" s="733"/>
      <c r="H127" s="733"/>
      <c r="I127" s="733"/>
      <c r="J127" s="733"/>
      <c r="K127" s="733"/>
      <c r="L127" s="733"/>
      <c r="M127" s="733"/>
      <c r="N127" s="733"/>
      <c r="O127" s="733"/>
      <c r="P127" s="733"/>
      <c r="Q127" s="733"/>
      <c r="R127" s="733"/>
      <c r="S127" s="754"/>
      <c r="T127" s="237"/>
      <c r="U127" s="237"/>
      <c r="V127" s="237"/>
      <c r="W127" s="237"/>
      <c r="X127" s="237"/>
      <c r="Y127" s="237"/>
      <c r="Z127" s="237"/>
      <c r="AA127" s="237"/>
      <c r="AB127" s="205"/>
    </row>
    <row r="128" spans="1:52" ht="60">
      <c r="A128" s="372" t="s">
        <v>914</v>
      </c>
      <c r="B128" s="385" t="s">
        <v>125</v>
      </c>
      <c r="C128" s="190" t="s">
        <v>799</v>
      </c>
      <c r="D128" s="191" t="s">
        <v>23</v>
      </c>
      <c r="E128" s="191"/>
      <c r="F128" s="191" t="s">
        <v>407</v>
      </c>
      <c r="G128" s="497">
        <v>1</v>
      </c>
      <c r="H128" s="575" t="s">
        <v>1017</v>
      </c>
      <c r="I128" s="585">
        <f>H128*20%</f>
        <v>1546.4</v>
      </c>
      <c r="J128" s="585">
        <f>(H128+I128)*20%</f>
        <v>1855.68</v>
      </c>
      <c r="K128" s="191"/>
      <c r="L128" s="189">
        <f>(H128+I128+J128)*15%</f>
        <v>1670.11</v>
      </c>
      <c r="M128" s="160"/>
      <c r="N128" s="245">
        <f>H128+I128+J128+K128+L128+M128</f>
        <v>12804.19</v>
      </c>
      <c r="O128" s="160"/>
      <c r="P128" s="160"/>
      <c r="Q128" s="160"/>
      <c r="R128" s="189">
        <f>N128*30%</f>
        <v>3841.26</v>
      </c>
      <c r="S128" s="123">
        <f t="shared" ref="S128:S141" si="76">G128*N128+(P128+R128)+O128</f>
        <v>16645.45</v>
      </c>
      <c r="T128" s="191"/>
      <c r="U128" s="142"/>
      <c r="V128" s="142"/>
      <c r="W128" s="142"/>
      <c r="X128" s="142"/>
      <c r="Y128" s="142"/>
      <c r="Z128" s="142"/>
      <c r="AA128" s="142"/>
      <c r="AB128" s="142"/>
      <c r="AC128" s="162">
        <v>1</v>
      </c>
      <c r="AD128" s="96">
        <f>IF(AC128=1,G128,0)</f>
        <v>1</v>
      </c>
      <c r="AE128" s="175">
        <f>IF(AC128=1,S128,0)</f>
        <v>16645.45</v>
      </c>
      <c r="AF128" s="96">
        <f>IF(AC128=2,G128,0)</f>
        <v>0</v>
      </c>
      <c r="AG128" s="175">
        <f>IF(AC128=2,S128,0)</f>
        <v>0</v>
      </c>
      <c r="AH128" s="96">
        <f>IF(AC128=3,G128,0)</f>
        <v>0</v>
      </c>
      <c r="AI128" s="175">
        <f>IF(AC128=3,S128,0)</f>
        <v>0</v>
      </c>
      <c r="AJ128" s="96">
        <f>IF(AC128=4,G128,0)</f>
        <v>0</v>
      </c>
      <c r="AK128" s="174">
        <f>IF(AC128=4,S128,0)</f>
        <v>0</v>
      </c>
    </row>
    <row r="129" spans="1:52" ht="30">
      <c r="A129" s="372" t="s">
        <v>790</v>
      </c>
      <c r="B129" s="190" t="s">
        <v>145</v>
      </c>
      <c r="C129" s="190" t="s">
        <v>615</v>
      </c>
      <c r="D129" s="191" t="s">
        <v>964</v>
      </c>
      <c r="E129" s="191"/>
      <c r="F129" s="191" t="s">
        <v>407</v>
      </c>
      <c r="G129" s="497">
        <v>2</v>
      </c>
      <c r="H129" s="575" t="s">
        <v>1017</v>
      </c>
      <c r="I129" s="585">
        <f>H129*10%</f>
        <v>773.2</v>
      </c>
      <c r="J129" s="575"/>
      <c r="K129" s="191"/>
      <c r="L129" s="189">
        <f>(H129+I129)*15%</f>
        <v>1275.78</v>
      </c>
      <c r="M129" s="160"/>
      <c r="N129" s="245">
        <f t="shared" ref="N129:N137" si="77">H129+I129+J129+K129+L129+M129</f>
        <v>9780.98</v>
      </c>
      <c r="O129" s="160"/>
      <c r="P129" s="421"/>
      <c r="Q129" s="160"/>
      <c r="R129" s="160">
        <f>ROUND(N129*30%,2)</f>
        <v>2934.29</v>
      </c>
      <c r="S129" s="123">
        <f t="shared" si="76"/>
        <v>22496.25</v>
      </c>
      <c r="T129" s="191"/>
      <c r="U129" s="142"/>
      <c r="V129" s="142"/>
      <c r="W129" s="142"/>
      <c r="X129" s="142"/>
      <c r="Y129" s="142"/>
      <c r="Z129" s="142"/>
      <c r="AA129" s="142"/>
      <c r="AB129" s="142"/>
    </row>
    <row r="130" spans="1:52" ht="30">
      <c r="A130" s="372" t="s">
        <v>790</v>
      </c>
      <c r="B130" s="190" t="s">
        <v>1032</v>
      </c>
      <c r="C130" s="190" t="s">
        <v>615</v>
      </c>
      <c r="D130" s="191" t="s">
        <v>964</v>
      </c>
      <c r="E130" s="191"/>
      <c r="F130" s="191" t="s">
        <v>407</v>
      </c>
      <c r="G130" s="497">
        <v>1</v>
      </c>
      <c r="H130" s="575" t="s">
        <v>1017</v>
      </c>
      <c r="I130" s="585">
        <f>H130*10%</f>
        <v>773.2</v>
      </c>
      <c r="J130" s="575"/>
      <c r="K130" s="191"/>
      <c r="L130" s="189">
        <f>(H130+I130)*15%</f>
        <v>1275.78</v>
      </c>
      <c r="M130" s="160"/>
      <c r="N130" s="245">
        <f t="shared" si="77"/>
        <v>9780.98</v>
      </c>
      <c r="O130" s="160"/>
      <c r="P130" s="421"/>
      <c r="Q130" s="160"/>
      <c r="R130" s="160">
        <f>ROUND(N130*20%,2)</f>
        <v>1956.2</v>
      </c>
      <c r="S130" s="123">
        <f t="shared" si="76"/>
        <v>11737.18</v>
      </c>
      <c r="T130" s="191"/>
      <c r="U130" s="142"/>
      <c r="V130" s="142"/>
      <c r="W130" s="142"/>
      <c r="X130" s="142"/>
      <c r="Y130" s="142"/>
      <c r="Z130" s="142"/>
      <c r="AA130" s="142"/>
      <c r="AB130" s="142"/>
    </row>
    <row r="131" spans="1:52" ht="30">
      <c r="A131" s="372" t="s">
        <v>790</v>
      </c>
      <c r="B131" s="190" t="s">
        <v>234</v>
      </c>
      <c r="C131" s="190" t="s">
        <v>615</v>
      </c>
      <c r="D131" s="191" t="s">
        <v>964</v>
      </c>
      <c r="E131" s="191"/>
      <c r="F131" s="191" t="s">
        <v>408</v>
      </c>
      <c r="G131" s="497">
        <v>1</v>
      </c>
      <c r="H131" s="589">
        <v>6773</v>
      </c>
      <c r="I131" s="585">
        <f>H131*10%</f>
        <v>677.3</v>
      </c>
      <c r="J131" s="575"/>
      <c r="K131" s="191"/>
      <c r="L131" s="189">
        <f>(H131+I131)*15%</f>
        <v>1117.55</v>
      </c>
      <c r="M131" s="160"/>
      <c r="N131" s="245">
        <f t="shared" si="77"/>
        <v>8567.85</v>
      </c>
      <c r="O131" s="160"/>
      <c r="P131" s="160"/>
      <c r="Q131" s="160"/>
      <c r="R131" s="160">
        <f>ROUND(N131*10%,2)</f>
        <v>856.79</v>
      </c>
      <c r="S131" s="123">
        <f>(N131+R131)*G131</f>
        <v>9424.64</v>
      </c>
      <c r="T131" s="191"/>
      <c r="U131" s="142"/>
      <c r="V131" s="142"/>
      <c r="W131" s="142"/>
      <c r="X131" s="142"/>
      <c r="Y131" s="142"/>
      <c r="Z131" s="142"/>
      <c r="AA131" s="142"/>
      <c r="AB131" s="142"/>
    </row>
    <row r="132" spans="1:52">
      <c r="A132" s="618" t="s">
        <v>790</v>
      </c>
      <c r="B132" s="619" t="s">
        <v>94</v>
      </c>
      <c r="C132" s="619" t="s">
        <v>94</v>
      </c>
      <c r="D132" s="620" t="s">
        <v>964</v>
      </c>
      <c r="E132" s="620"/>
      <c r="F132" s="620" t="s">
        <v>405</v>
      </c>
      <c r="G132" s="621">
        <v>0.5</v>
      </c>
      <c r="H132" s="622" t="s">
        <v>1018</v>
      </c>
      <c r="I132" s="623"/>
      <c r="J132" s="622"/>
      <c r="K132" s="620"/>
      <c r="L132" s="624">
        <f>(H132+I132)*15%</f>
        <v>944.1</v>
      </c>
      <c r="M132" s="625"/>
      <c r="N132" s="626">
        <f>H132+I132+J132+K132+L132+M132</f>
        <v>7238.1</v>
      </c>
      <c r="O132" s="625"/>
      <c r="P132" s="627"/>
      <c r="Q132" s="625"/>
      <c r="R132" s="625"/>
      <c r="S132" s="98">
        <f>G132*N132+(P132+R132)+O132</f>
        <v>3619.05</v>
      </c>
      <c r="T132" s="620"/>
      <c r="U132" s="95"/>
      <c r="V132" s="95"/>
      <c r="W132" s="95"/>
      <c r="X132" s="95"/>
      <c r="Y132" s="95"/>
      <c r="Z132" s="95"/>
      <c r="AA132" s="95"/>
      <c r="AB132" s="95"/>
    </row>
    <row r="133" spans="1:52" ht="30">
      <c r="A133" s="372" t="s">
        <v>791</v>
      </c>
      <c r="B133" s="190" t="s">
        <v>1033</v>
      </c>
      <c r="C133" s="190" t="s">
        <v>619</v>
      </c>
      <c r="D133" s="191" t="s">
        <v>505</v>
      </c>
      <c r="E133" s="191"/>
      <c r="F133" s="191" t="s">
        <v>397</v>
      </c>
      <c r="G133" s="497">
        <v>1</v>
      </c>
      <c r="H133" s="575" t="s">
        <v>1022</v>
      </c>
      <c r="I133" s="585">
        <f>H133*15%</f>
        <v>872.25</v>
      </c>
      <c r="J133" s="575"/>
      <c r="K133" s="191"/>
      <c r="L133" s="189">
        <f>(H133+I133)*15%</f>
        <v>1003.09</v>
      </c>
      <c r="M133" s="160"/>
      <c r="N133" s="245">
        <f t="shared" si="77"/>
        <v>7690.34</v>
      </c>
      <c r="O133" s="160"/>
      <c r="P133" s="160"/>
      <c r="Q133" s="160"/>
      <c r="R133" s="160">
        <f>ROUND(N133*20%,2)</f>
        <v>1538.07</v>
      </c>
      <c r="S133" s="123">
        <f t="shared" si="76"/>
        <v>9228.41</v>
      </c>
      <c r="T133" s="191"/>
      <c r="U133" s="142"/>
      <c r="V133" s="142"/>
      <c r="W133" s="142"/>
      <c r="X133" s="142"/>
      <c r="Y133" s="142"/>
      <c r="Z133" s="142"/>
      <c r="AA133" s="142"/>
      <c r="AB133" s="142"/>
      <c r="AC133" s="162">
        <v>2</v>
      </c>
      <c r="AD133" s="96">
        <f>IF(AC133=1,G133,0)</f>
        <v>0</v>
      </c>
      <c r="AE133" s="175">
        <f>IF(AC133=1,S133,0)</f>
        <v>0</v>
      </c>
      <c r="AF133" s="96">
        <f>IF(AC133=2,G133,0)</f>
        <v>1</v>
      </c>
      <c r="AG133" s="175">
        <f>IF(AC133=2,S133,0)</f>
        <v>9228.41</v>
      </c>
      <c r="AH133" s="96">
        <f>IF(AC133=3,G133,0)</f>
        <v>0</v>
      </c>
      <c r="AI133" s="175">
        <f>IF(AC133=3,S133,0)</f>
        <v>0</v>
      </c>
      <c r="AJ133" s="96">
        <f>IF(AC133=4,G133,0)</f>
        <v>0</v>
      </c>
      <c r="AK133" s="174">
        <f>IF(AC133=4,S133,0)</f>
        <v>0</v>
      </c>
    </row>
    <row r="134" spans="1:52" ht="45">
      <c r="A134" s="372" t="s">
        <v>791</v>
      </c>
      <c r="B134" s="190" t="s">
        <v>126</v>
      </c>
      <c r="C134" s="190" t="s">
        <v>619</v>
      </c>
      <c r="D134" s="191" t="s">
        <v>505</v>
      </c>
      <c r="E134" s="191"/>
      <c r="F134" s="191" t="s">
        <v>397</v>
      </c>
      <c r="G134" s="497">
        <v>1</v>
      </c>
      <c r="H134" s="573" t="s">
        <v>1022</v>
      </c>
      <c r="I134" s="575"/>
      <c r="J134" s="575"/>
      <c r="K134" s="191"/>
      <c r="L134" s="189">
        <f t="shared" ref="L134:L141" si="78">H134*15%</f>
        <v>872.25</v>
      </c>
      <c r="M134" s="160"/>
      <c r="N134" s="245">
        <f t="shared" si="77"/>
        <v>6687.25</v>
      </c>
      <c r="O134" s="160"/>
      <c r="P134" s="160"/>
      <c r="Q134" s="160"/>
      <c r="R134" s="160">
        <f>ROUND(N134*10%,2)</f>
        <v>668.73</v>
      </c>
      <c r="S134" s="123">
        <f t="shared" si="76"/>
        <v>7355.98</v>
      </c>
      <c r="T134" s="191"/>
      <c r="U134" s="142"/>
      <c r="V134" s="142"/>
      <c r="W134" s="142"/>
      <c r="X134" s="142"/>
      <c r="Y134" s="142"/>
      <c r="Z134" s="142"/>
      <c r="AA134" s="142"/>
      <c r="AB134" s="142"/>
    </row>
    <row r="135" spans="1:52" ht="45">
      <c r="A135" s="372" t="s">
        <v>791</v>
      </c>
      <c r="B135" s="190" t="s">
        <v>129</v>
      </c>
      <c r="C135" s="190" t="s">
        <v>619</v>
      </c>
      <c r="D135" s="191" t="s">
        <v>505</v>
      </c>
      <c r="E135" s="191"/>
      <c r="F135" s="191" t="s">
        <v>399</v>
      </c>
      <c r="G135" s="497">
        <v>0.5</v>
      </c>
      <c r="H135" s="602">
        <v>5527</v>
      </c>
      <c r="I135" s="575"/>
      <c r="J135" s="575"/>
      <c r="K135" s="191"/>
      <c r="L135" s="189">
        <f t="shared" si="78"/>
        <v>829.05</v>
      </c>
      <c r="M135" s="160"/>
      <c r="N135" s="245">
        <f t="shared" si="77"/>
        <v>6356.05</v>
      </c>
      <c r="O135" s="160"/>
      <c r="P135" s="160"/>
      <c r="Q135" s="160"/>
      <c r="R135" s="160">
        <f>ROUND(N135*30%,2)</f>
        <v>1906.82</v>
      </c>
      <c r="S135" s="123">
        <f t="shared" si="76"/>
        <v>5084.8500000000004</v>
      </c>
      <c r="T135" s="191"/>
      <c r="U135" s="142"/>
      <c r="V135" s="142"/>
      <c r="W135" s="142"/>
      <c r="X135" s="142"/>
      <c r="Y135" s="142"/>
      <c r="Z135" s="142"/>
      <c r="AA135" s="142"/>
      <c r="AB135" s="142"/>
    </row>
    <row r="136" spans="1:52" ht="30">
      <c r="A136" s="372" t="s">
        <v>791</v>
      </c>
      <c r="B136" s="190" t="s">
        <v>560</v>
      </c>
      <c r="C136" s="190" t="s">
        <v>619</v>
      </c>
      <c r="D136" s="191" t="s">
        <v>505</v>
      </c>
      <c r="E136" s="191"/>
      <c r="F136" s="191" t="s">
        <v>406</v>
      </c>
      <c r="G136" s="497">
        <v>3</v>
      </c>
      <c r="H136" s="575" t="s">
        <v>1024</v>
      </c>
      <c r="I136" s="575"/>
      <c r="J136" s="575"/>
      <c r="K136" s="191"/>
      <c r="L136" s="189">
        <f t="shared" si="78"/>
        <v>738</v>
      </c>
      <c r="M136" s="160"/>
      <c r="N136" s="245">
        <f t="shared" si="77"/>
        <v>5658</v>
      </c>
      <c r="O136" s="160"/>
      <c r="P136" s="160"/>
      <c r="Q136" s="160"/>
      <c r="R136" s="160">
        <f>ROUND(N136*20%,2)</f>
        <v>1131.5999999999999</v>
      </c>
      <c r="S136" s="123">
        <f t="shared" si="76"/>
        <v>18105.599999999999</v>
      </c>
      <c r="T136" s="191"/>
      <c r="U136" s="142"/>
      <c r="V136" s="142"/>
      <c r="W136" s="142"/>
      <c r="X136" s="142"/>
      <c r="Y136" s="142"/>
      <c r="Z136" s="142"/>
      <c r="AA136" s="142"/>
      <c r="AB136" s="142"/>
    </row>
    <row r="137" spans="1:52" s="537" customFormat="1" ht="30">
      <c r="A137" s="384" t="s">
        <v>791</v>
      </c>
      <c r="B137" s="200" t="s">
        <v>553</v>
      </c>
      <c r="C137" s="200" t="s">
        <v>859</v>
      </c>
      <c r="D137" s="191" t="s">
        <v>505</v>
      </c>
      <c r="E137" s="191" t="s">
        <v>621</v>
      </c>
      <c r="F137" s="191" t="s">
        <v>397</v>
      </c>
      <c r="G137" s="497">
        <v>2</v>
      </c>
      <c r="H137" s="573" t="s">
        <v>1022</v>
      </c>
      <c r="I137" s="575"/>
      <c r="J137" s="575"/>
      <c r="K137" s="191"/>
      <c r="L137" s="189">
        <f t="shared" si="78"/>
        <v>872.25</v>
      </c>
      <c r="M137" s="160"/>
      <c r="N137" s="245">
        <f t="shared" si="77"/>
        <v>6687.25</v>
      </c>
      <c r="O137" s="160"/>
      <c r="P137" s="160"/>
      <c r="Q137" s="160"/>
      <c r="R137" s="160">
        <f>ROUND(N137*30%,2)</f>
        <v>2006.18</v>
      </c>
      <c r="S137" s="123">
        <f t="shared" si="76"/>
        <v>15380.68</v>
      </c>
      <c r="T137" s="450"/>
      <c r="U137" s="451"/>
      <c r="V137" s="451"/>
      <c r="W137" s="451"/>
      <c r="X137" s="451"/>
      <c r="Y137" s="451"/>
      <c r="Z137" s="451"/>
      <c r="AA137" s="451"/>
      <c r="AB137" s="451"/>
      <c r="AC137" s="204"/>
      <c r="AD137" s="452"/>
      <c r="AE137" s="453"/>
      <c r="AF137" s="452"/>
      <c r="AG137" s="453"/>
      <c r="AH137" s="452"/>
      <c r="AI137" s="453"/>
      <c r="AJ137" s="452"/>
      <c r="AK137" s="454"/>
      <c r="AL137" s="534"/>
      <c r="AM137" s="534"/>
      <c r="AN137" s="534"/>
      <c r="AO137" s="534"/>
      <c r="AP137" s="534"/>
      <c r="AQ137" s="534"/>
      <c r="AR137" s="534"/>
      <c r="AS137" s="535"/>
      <c r="AT137" s="536"/>
      <c r="AU137" s="536"/>
      <c r="AV137" s="536"/>
      <c r="AW137" s="536"/>
      <c r="AX137" s="536"/>
      <c r="AY137" s="536"/>
      <c r="AZ137" s="536"/>
    </row>
    <row r="138" spans="1:52" s="537" customFormat="1">
      <c r="A138" s="384" t="s">
        <v>791</v>
      </c>
      <c r="B138" s="200" t="s">
        <v>859</v>
      </c>
      <c r="C138" s="200" t="s">
        <v>859</v>
      </c>
      <c r="D138" s="191" t="s">
        <v>505</v>
      </c>
      <c r="E138" s="191" t="s">
        <v>621</v>
      </c>
      <c r="F138" s="191" t="s">
        <v>406</v>
      </c>
      <c r="G138" s="497">
        <v>2.5</v>
      </c>
      <c r="H138" s="575" t="s">
        <v>1024</v>
      </c>
      <c r="I138" s="575"/>
      <c r="J138" s="575"/>
      <c r="K138" s="191"/>
      <c r="L138" s="189">
        <f t="shared" si="78"/>
        <v>738</v>
      </c>
      <c r="M138" s="160"/>
      <c r="N138" s="245">
        <f>H138+I138+J138+K138+L138+M138</f>
        <v>5658</v>
      </c>
      <c r="O138" s="160"/>
      <c r="P138" s="160"/>
      <c r="Q138" s="160"/>
      <c r="R138" s="160">
        <f>ROUND(N138*30%,2)</f>
        <v>1697.4</v>
      </c>
      <c r="S138" s="123">
        <f>G138*N138+(P138+R138)+O138</f>
        <v>15842.4</v>
      </c>
      <c r="T138" s="450"/>
      <c r="U138" s="451"/>
      <c r="V138" s="451"/>
      <c r="W138" s="451"/>
      <c r="X138" s="451"/>
      <c r="Y138" s="451"/>
      <c r="Z138" s="451"/>
      <c r="AA138" s="451"/>
      <c r="AB138" s="451"/>
      <c r="AC138" s="204"/>
      <c r="AD138" s="452"/>
      <c r="AE138" s="453"/>
      <c r="AF138" s="452"/>
      <c r="AG138" s="453"/>
      <c r="AH138" s="452"/>
      <c r="AI138" s="453"/>
      <c r="AJ138" s="452"/>
      <c r="AK138" s="454"/>
      <c r="AL138" s="534"/>
      <c r="AM138" s="534"/>
      <c r="AN138" s="534"/>
      <c r="AO138" s="534"/>
      <c r="AP138" s="534"/>
      <c r="AQ138" s="534"/>
      <c r="AR138" s="534"/>
      <c r="AS138" s="535"/>
      <c r="AT138" s="536"/>
      <c r="AU138" s="536"/>
      <c r="AV138" s="536"/>
      <c r="AW138" s="536"/>
      <c r="AX138" s="536"/>
      <c r="AY138" s="536"/>
      <c r="AZ138" s="536"/>
    </row>
    <row r="139" spans="1:52" s="537" customFormat="1" ht="30" hidden="1">
      <c r="A139" s="384" t="s">
        <v>791</v>
      </c>
      <c r="B139" s="200" t="s">
        <v>555</v>
      </c>
      <c r="C139" s="200" t="s">
        <v>554</v>
      </c>
      <c r="D139" s="191" t="s">
        <v>505</v>
      </c>
      <c r="E139" s="191" t="s">
        <v>621</v>
      </c>
      <c r="F139" s="191" t="s">
        <v>397</v>
      </c>
      <c r="G139" s="497"/>
      <c r="H139" s="573"/>
      <c r="I139" s="575"/>
      <c r="J139" s="575"/>
      <c r="K139" s="191"/>
      <c r="L139" s="189">
        <f t="shared" si="78"/>
        <v>0</v>
      </c>
      <c r="M139" s="160"/>
      <c r="N139" s="245">
        <f>H139+I139+J139+K139+L139+M139</f>
        <v>0</v>
      </c>
      <c r="O139" s="160"/>
      <c r="P139" s="160"/>
      <c r="Q139" s="160"/>
      <c r="R139" s="160">
        <f>ROUND(N139*30%,2)</f>
        <v>0</v>
      </c>
      <c r="S139" s="123">
        <f>G139*N139+(P139+R139)+O139</f>
        <v>0</v>
      </c>
      <c r="T139" s="450"/>
      <c r="U139" s="451"/>
      <c r="V139" s="451"/>
      <c r="W139" s="451"/>
      <c r="X139" s="451"/>
      <c r="Y139" s="451"/>
      <c r="Z139" s="451"/>
      <c r="AA139" s="451"/>
      <c r="AB139" s="451"/>
      <c r="AC139" s="204"/>
      <c r="AD139" s="452"/>
      <c r="AE139" s="453"/>
      <c r="AF139" s="452"/>
      <c r="AG139" s="453"/>
      <c r="AH139" s="452"/>
      <c r="AI139" s="453"/>
      <c r="AJ139" s="452"/>
      <c r="AK139" s="454"/>
      <c r="AL139" s="534"/>
      <c r="AM139" s="534"/>
      <c r="AN139" s="534"/>
      <c r="AO139" s="534"/>
      <c r="AP139" s="534"/>
      <c r="AQ139" s="534"/>
      <c r="AR139" s="534"/>
      <c r="AS139" s="535"/>
      <c r="AT139" s="536"/>
      <c r="AU139" s="536"/>
      <c r="AV139" s="536"/>
      <c r="AW139" s="536"/>
      <c r="AX139" s="536"/>
      <c r="AY139" s="536"/>
      <c r="AZ139" s="536"/>
    </row>
    <row r="140" spans="1:52" ht="30">
      <c r="A140" s="372" t="s">
        <v>793</v>
      </c>
      <c r="B140" s="190" t="s">
        <v>646</v>
      </c>
      <c r="C140" s="190" t="s">
        <v>646</v>
      </c>
      <c r="D140" s="191" t="s">
        <v>508</v>
      </c>
      <c r="E140" s="191" t="s">
        <v>811</v>
      </c>
      <c r="F140" s="191" t="s">
        <v>400</v>
      </c>
      <c r="G140" s="497">
        <v>4.5</v>
      </c>
      <c r="H140" s="576" t="s">
        <v>1023</v>
      </c>
      <c r="I140" s="575"/>
      <c r="J140" s="575"/>
      <c r="K140" s="191"/>
      <c r="L140" s="189">
        <f t="shared" si="78"/>
        <v>608.70000000000005</v>
      </c>
      <c r="M140" s="160"/>
      <c r="N140" s="245">
        <f>H140+I140+J140+K140+L140+M140</f>
        <v>4666.7</v>
      </c>
      <c r="O140" s="160"/>
      <c r="P140" s="160"/>
      <c r="Q140" s="160"/>
      <c r="R140" s="160"/>
      <c r="S140" s="123">
        <f t="shared" si="76"/>
        <v>21000.15</v>
      </c>
      <c r="T140" s="191"/>
      <c r="U140" s="142"/>
      <c r="V140" s="142"/>
      <c r="W140" s="142"/>
      <c r="X140" s="142"/>
      <c r="Y140" s="142"/>
      <c r="Z140" s="142"/>
      <c r="AA140" s="142"/>
      <c r="AB140" s="142">
        <f>R140*110.1%</f>
        <v>0</v>
      </c>
      <c r="AC140" s="162">
        <v>3</v>
      </c>
      <c r="AD140" s="96">
        <f>IF(AC140=1,G140,0)</f>
        <v>0</v>
      </c>
      <c r="AE140" s="175">
        <f>IF(AC140=1,S140,0)</f>
        <v>0</v>
      </c>
      <c r="AF140" s="96">
        <f>IF(AC140=2,G140,0)</f>
        <v>0</v>
      </c>
      <c r="AG140" s="175">
        <f>IF(AC140=2,S140,0)</f>
        <v>0</v>
      </c>
      <c r="AH140" s="96">
        <f>IF(AC140=3,G140,0)</f>
        <v>4.5</v>
      </c>
      <c r="AI140" s="175">
        <f>IF(AC140=3,S140,0)</f>
        <v>21000.15</v>
      </c>
      <c r="AJ140" s="96">
        <f>IF(AC140=4,G140,0)</f>
        <v>0</v>
      </c>
      <c r="AK140" s="174">
        <f>IF(AC140=4,S140,0)</f>
        <v>0</v>
      </c>
    </row>
    <row r="141" spans="1:52" ht="15.75" thickBot="1">
      <c r="A141" s="372" t="s">
        <v>792</v>
      </c>
      <c r="B141" s="194" t="s">
        <v>499</v>
      </c>
      <c r="C141" s="194" t="s">
        <v>499</v>
      </c>
      <c r="D141" s="201" t="s">
        <v>511</v>
      </c>
      <c r="E141" s="234" t="s">
        <v>634</v>
      </c>
      <c r="F141" s="234" t="s">
        <v>400</v>
      </c>
      <c r="G141" s="572">
        <v>0.25</v>
      </c>
      <c r="H141" s="576" t="s">
        <v>1023</v>
      </c>
      <c r="I141" s="592"/>
      <c r="J141" s="592"/>
      <c r="K141" s="195"/>
      <c r="L141" s="189">
        <f t="shared" si="78"/>
        <v>608.70000000000005</v>
      </c>
      <c r="M141" s="164"/>
      <c r="N141" s="245">
        <f>H141+I141+J141+K141+L141+M141</f>
        <v>4666.7</v>
      </c>
      <c r="O141" s="196"/>
      <c r="P141" s="196"/>
      <c r="Q141" s="196"/>
      <c r="R141" s="196"/>
      <c r="S141" s="123">
        <f t="shared" si="76"/>
        <v>1166.68</v>
      </c>
      <c r="T141" s="142"/>
      <c r="U141" s="142"/>
      <c r="V141" s="142"/>
      <c r="W141" s="142"/>
      <c r="X141" s="142"/>
      <c r="Y141" s="142"/>
      <c r="Z141" s="142"/>
      <c r="AA141" s="142"/>
      <c r="AB141" s="142">
        <f>R141*110.1%</f>
        <v>0</v>
      </c>
      <c r="AC141" s="162">
        <v>4</v>
      </c>
      <c r="AD141" s="96">
        <f>IF(AC141=1,G141,0)</f>
        <v>0</v>
      </c>
      <c r="AE141" s="175">
        <f>IF(AC141=1,S141,0)</f>
        <v>0</v>
      </c>
      <c r="AF141" s="96">
        <f>IF(AC141=2,G141,0)</f>
        <v>0</v>
      </c>
      <c r="AG141" s="175">
        <f>IF(AC141=2,S141,0)</f>
        <v>0</v>
      </c>
      <c r="AH141" s="96">
        <f>IF(AC141=3,G141,0)</f>
        <v>0</v>
      </c>
      <c r="AI141" s="175">
        <f>IF(AC141=3,S141,0)</f>
        <v>0</v>
      </c>
      <c r="AJ141" s="96">
        <f>IF(AC141=4,G141,0)</f>
        <v>0.25</v>
      </c>
      <c r="AK141" s="174">
        <f>IF(AC141=4,S141,0)</f>
        <v>1166.68</v>
      </c>
    </row>
    <row r="142" spans="1:52" s="168" customFormat="1">
      <c r="A142" s="275"/>
      <c r="B142" s="300" t="s">
        <v>681</v>
      </c>
      <c r="C142" s="301"/>
      <c r="D142" s="301"/>
      <c r="E142" s="301"/>
      <c r="F142" s="301"/>
      <c r="G142" s="317">
        <f>G128+G129+G130+G131+G133+G134+G135+G136+G140+G141+G139+G138+G137+G132</f>
        <v>20.25</v>
      </c>
      <c r="H142" s="301"/>
      <c r="I142" s="301"/>
      <c r="J142" s="301"/>
      <c r="K142" s="301"/>
      <c r="L142" s="301"/>
      <c r="M142" s="280"/>
      <c r="N142" s="283"/>
      <c r="O142" s="282">
        <f>SUM(O129:O141)</f>
        <v>0</v>
      </c>
      <c r="P142" s="282"/>
      <c r="Q142" s="282"/>
      <c r="R142" s="282"/>
      <c r="S142" s="302">
        <f>SUM(S128:S141)</f>
        <v>157087.32</v>
      </c>
      <c r="T142" s="209"/>
      <c r="U142" s="209"/>
      <c r="V142" s="209"/>
      <c r="W142" s="209"/>
      <c r="X142" s="209"/>
      <c r="Y142" s="209"/>
      <c r="Z142" s="209"/>
      <c r="AA142" s="209"/>
      <c r="AB142" s="209">
        <f>SUM(G128:G141)</f>
        <v>20.25</v>
      </c>
      <c r="AC142" s="169"/>
      <c r="AD142" s="170">
        <f t="shared" ref="AD142:AK142" si="79">SUM(AD128:AD141)</f>
        <v>1</v>
      </c>
      <c r="AE142" s="171">
        <f t="shared" si="79"/>
        <v>16645.45</v>
      </c>
      <c r="AF142" s="170">
        <f t="shared" si="79"/>
        <v>1</v>
      </c>
      <c r="AG142" s="171">
        <f t="shared" si="79"/>
        <v>9228.41</v>
      </c>
      <c r="AH142" s="170">
        <f t="shared" si="79"/>
        <v>4.5</v>
      </c>
      <c r="AI142" s="171">
        <f t="shared" si="79"/>
        <v>21000.15</v>
      </c>
      <c r="AJ142" s="170">
        <f t="shared" si="79"/>
        <v>0.25</v>
      </c>
      <c r="AK142" s="171">
        <f t="shared" si="79"/>
        <v>1166.68</v>
      </c>
      <c r="AL142" s="185">
        <f t="shared" ref="AL142:AS142" si="80">AD142</f>
        <v>1</v>
      </c>
      <c r="AM142" s="185">
        <f t="shared" si="80"/>
        <v>16645.45</v>
      </c>
      <c r="AN142" s="185">
        <f t="shared" si="80"/>
        <v>1</v>
      </c>
      <c r="AO142" s="185">
        <f t="shared" si="80"/>
        <v>9228.41</v>
      </c>
      <c r="AP142" s="185">
        <f t="shared" si="80"/>
        <v>4.5</v>
      </c>
      <c r="AQ142" s="185">
        <f t="shared" si="80"/>
        <v>21000.15</v>
      </c>
      <c r="AR142" s="185">
        <f t="shared" si="80"/>
        <v>0.25</v>
      </c>
      <c r="AS142" s="186">
        <f t="shared" si="80"/>
        <v>1166.68</v>
      </c>
      <c r="AT142" s="91"/>
      <c r="AU142" s="91"/>
      <c r="AV142" s="91"/>
      <c r="AW142" s="91"/>
      <c r="AX142" s="91"/>
      <c r="AY142" s="91"/>
      <c r="AZ142" s="91"/>
    </row>
    <row r="143" spans="1:52">
      <c r="A143" s="284"/>
      <c r="B143" s="303" t="s">
        <v>682</v>
      </c>
      <c r="C143" s="304"/>
      <c r="D143" s="304"/>
      <c r="E143" s="304"/>
      <c r="F143" s="304"/>
      <c r="G143" s="286">
        <f>SUM(G128:G132)</f>
        <v>5.5</v>
      </c>
      <c r="H143" s="304"/>
      <c r="I143" s="304"/>
      <c r="J143" s="304"/>
      <c r="K143" s="304"/>
      <c r="L143" s="304"/>
      <c r="M143" s="287"/>
      <c r="N143" s="288"/>
      <c r="O143" s="289">
        <f>SUM(O129:O140)</f>
        <v>0</v>
      </c>
      <c r="P143" s="289"/>
      <c r="Q143" s="289"/>
      <c r="R143" s="289"/>
      <c r="S143" s="319">
        <f>SUM(S128:S131)+S132</f>
        <v>63922.57</v>
      </c>
      <c r="T143" s="142"/>
      <c r="U143" s="142"/>
      <c r="V143" s="142"/>
      <c r="W143" s="142"/>
      <c r="X143" s="142"/>
      <c r="Y143" s="142"/>
      <c r="Z143" s="142"/>
      <c r="AA143" s="142"/>
      <c r="AB143" s="142"/>
    </row>
    <row r="144" spans="1:52">
      <c r="A144" s="284"/>
      <c r="B144" s="303" t="s">
        <v>683</v>
      </c>
      <c r="C144" s="304"/>
      <c r="D144" s="304"/>
      <c r="E144" s="304"/>
      <c r="F144" s="304"/>
      <c r="G144" s="286">
        <f>SUM(G133:G139)</f>
        <v>10</v>
      </c>
      <c r="H144" s="304"/>
      <c r="I144" s="304"/>
      <c r="J144" s="304"/>
      <c r="K144" s="304"/>
      <c r="L144" s="304"/>
      <c r="M144" s="287"/>
      <c r="N144" s="288"/>
      <c r="O144" s="289">
        <f>SUM(O141:O141)</f>
        <v>0</v>
      </c>
      <c r="P144" s="289"/>
      <c r="Q144" s="289"/>
      <c r="R144" s="289"/>
      <c r="S144" s="351">
        <f>SUM(S133:S139)</f>
        <v>70997.919999999998</v>
      </c>
      <c r="T144" s="142"/>
      <c r="U144" s="142"/>
      <c r="V144" s="142"/>
      <c r="W144" s="142"/>
      <c r="X144" s="142"/>
      <c r="Y144" s="142"/>
      <c r="Z144" s="142"/>
      <c r="AA144" s="142"/>
      <c r="AB144" s="142"/>
    </row>
    <row r="145" spans="1:52">
      <c r="A145" s="284"/>
      <c r="B145" s="303" t="s">
        <v>825</v>
      </c>
      <c r="C145" s="304"/>
      <c r="D145" s="304"/>
      <c r="E145" s="304"/>
      <c r="F145" s="304"/>
      <c r="G145" s="286">
        <f>AH142</f>
        <v>4.5</v>
      </c>
      <c r="H145" s="304"/>
      <c r="I145" s="304"/>
      <c r="J145" s="304"/>
      <c r="K145" s="304"/>
      <c r="L145" s="304"/>
      <c r="M145" s="287"/>
      <c r="N145" s="288"/>
      <c r="O145" s="289"/>
      <c r="P145" s="289"/>
      <c r="Q145" s="289"/>
      <c r="R145" s="289"/>
      <c r="S145" s="351">
        <f>AI142</f>
        <v>21000.15</v>
      </c>
      <c r="T145" s="142"/>
      <c r="U145" s="142"/>
      <c r="V145" s="142"/>
      <c r="W145" s="142"/>
      <c r="X145" s="142"/>
      <c r="Y145" s="142"/>
      <c r="Z145" s="142"/>
      <c r="AA145" s="142"/>
      <c r="AB145" s="142"/>
    </row>
    <row r="146" spans="1:52" ht="15.75" thickBot="1">
      <c r="A146" s="290"/>
      <c r="B146" s="306" t="s">
        <v>684</v>
      </c>
      <c r="C146" s="323"/>
      <c r="D146" s="323"/>
      <c r="E146" s="323"/>
      <c r="F146" s="323"/>
      <c r="G146" s="292">
        <f>AJ142</f>
        <v>0.25</v>
      </c>
      <c r="H146" s="323"/>
      <c r="I146" s="323"/>
      <c r="J146" s="323"/>
      <c r="K146" s="323"/>
      <c r="L146" s="323"/>
      <c r="M146" s="294"/>
      <c r="N146" s="295"/>
      <c r="O146" s="296"/>
      <c r="P146" s="296"/>
      <c r="Q146" s="296"/>
      <c r="R146" s="296"/>
      <c r="S146" s="565">
        <f>AK142</f>
        <v>1166.68</v>
      </c>
      <c r="T146" s="142"/>
      <c r="U146" s="142"/>
      <c r="V146" s="142"/>
      <c r="W146" s="142"/>
      <c r="X146" s="142"/>
      <c r="Y146" s="142"/>
      <c r="Z146" s="142"/>
      <c r="AA146" s="142"/>
      <c r="AB146" s="142"/>
    </row>
    <row r="147" spans="1:52" ht="18.75" customHeight="1">
      <c r="A147" s="768" t="s">
        <v>156</v>
      </c>
      <c r="B147" s="769"/>
      <c r="C147" s="769"/>
      <c r="D147" s="769"/>
      <c r="E147" s="769"/>
      <c r="F147" s="769"/>
      <c r="G147" s="769"/>
      <c r="H147" s="769"/>
      <c r="I147" s="769"/>
      <c r="J147" s="769"/>
      <c r="K147" s="769"/>
      <c r="L147" s="769"/>
      <c r="M147" s="769"/>
      <c r="N147" s="769"/>
      <c r="O147" s="769"/>
      <c r="P147" s="769"/>
      <c r="Q147" s="769"/>
      <c r="R147" s="769"/>
      <c r="S147" s="770"/>
      <c r="T147" s="298"/>
      <c r="U147" s="298"/>
      <c r="V147" s="298"/>
      <c r="W147" s="298"/>
      <c r="X147" s="298"/>
      <c r="Y147" s="298"/>
      <c r="Z147" s="298"/>
      <c r="AA147" s="298"/>
      <c r="AB147" s="299"/>
    </row>
    <row r="148" spans="1:52" ht="57" customHeight="1">
      <c r="A148" s="372" t="s">
        <v>914</v>
      </c>
      <c r="B148" s="371" t="s">
        <v>409</v>
      </c>
      <c r="C148" s="190" t="s">
        <v>799</v>
      </c>
      <c r="D148" s="191" t="s">
        <v>23</v>
      </c>
      <c r="E148" s="191"/>
      <c r="F148" s="191" t="s">
        <v>407</v>
      </c>
      <c r="G148" s="160">
        <v>1</v>
      </c>
      <c r="H148" s="575" t="s">
        <v>1017</v>
      </c>
      <c r="I148" s="585">
        <f>H148*10%</f>
        <v>773.2</v>
      </c>
      <c r="J148" s="585">
        <f>(H148+I148)*20%</f>
        <v>1701.04</v>
      </c>
      <c r="K148" s="191"/>
      <c r="L148" s="232"/>
      <c r="M148" s="160"/>
      <c r="N148" s="245">
        <f>H148+I148+J148+K148+L148+M148</f>
        <v>10206.24</v>
      </c>
      <c r="O148" s="160"/>
      <c r="P148" s="160"/>
      <c r="Q148" s="160"/>
      <c r="R148" s="160">
        <f>ROUND(N148*30%,2)</f>
        <v>3061.87</v>
      </c>
      <c r="S148" s="123">
        <f t="shared" ref="S148:S158" si="81">G148*N148+(P148+R148)+O148</f>
        <v>13268.11</v>
      </c>
      <c r="T148" s="191"/>
      <c r="U148" s="142"/>
      <c r="V148" s="142"/>
      <c r="W148" s="142"/>
      <c r="X148" s="142"/>
      <c r="Y148" s="142"/>
      <c r="Z148" s="142"/>
      <c r="AA148" s="142"/>
      <c r="AB148" s="142"/>
      <c r="AC148" s="162">
        <v>1</v>
      </c>
      <c r="AD148" s="96">
        <f>IF(AC148=1,G148,0)</f>
        <v>1</v>
      </c>
      <c r="AE148" s="175">
        <f>IF(AC148=1,S148,0)</f>
        <v>13268.11</v>
      </c>
      <c r="AF148" s="96">
        <f>IF(AC148=2,G148,0)</f>
        <v>0</v>
      </c>
      <c r="AG148" s="175">
        <f>IF(AC148=2,S148,0)</f>
        <v>0</v>
      </c>
      <c r="AH148" s="96">
        <f>IF(AC148=3,G148,0)</f>
        <v>0</v>
      </c>
      <c r="AI148" s="175">
        <f>IF(AC148=3,S148,0)</f>
        <v>0</v>
      </c>
      <c r="AJ148" s="96">
        <f>IF(AC148=4,G148,0)</f>
        <v>0</v>
      </c>
      <c r="AK148" s="174">
        <f>IF(AC148=4,S148,0)</f>
        <v>0</v>
      </c>
    </row>
    <row r="149" spans="1:52" ht="35.450000000000003" customHeight="1">
      <c r="A149" s="372" t="s">
        <v>790</v>
      </c>
      <c r="B149" s="424" t="s">
        <v>410</v>
      </c>
      <c r="C149" s="200" t="s">
        <v>629</v>
      </c>
      <c r="D149" s="201" t="s">
        <v>964</v>
      </c>
      <c r="E149" s="201"/>
      <c r="F149" s="201" t="s">
        <v>407</v>
      </c>
      <c r="G149" s="202">
        <v>0.5</v>
      </c>
      <c r="H149" s="575" t="s">
        <v>1017</v>
      </c>
      <c r="I149" s="583"/>
      <c r="J149" s="603">
        <f>H149*40%</f>
        <v>3092.8</v>
      </c>
      <c r="K149" s="201"/>
      <c r="L149" s="246"/>
      <c r="M149" s="160"/>
      <c r="N149" s="245">
        <f>H149+I149+J149+K149+L149+M149</f>
        <v>10824.8</v>
      </c>
      <c r="O149" s="202"/>
      <c r="P149" s="202"/>
      <c r="Q149" s="202"/>
      <c r="R149" s="160">
        <f>ROUND(N149*10%,2)</f>
        <v>1082.48</v>
      </c>
      <c r="S149" s="123">
        <f t="shared" si="81"/>
        <v>6494.88</v>
      </c>
      <c r="T149" s="201"/>
      <c r="U149" s="142"/>
      <c r="V149" s="142"/>
      <c r="W149" s="142"/>
      <c r="X149" s="142"/>
      <c r="Y149" s="142"/>
      <c r="Z149" s="142"/>
      <c r="AA149" s="142"/>
      <c r="AB149" s="142"/>
    </row>
    <row r="150" spans="1:52" ht="30">
      <c r="A150" s="372" t="s">
        <v>790</v>
      </c>
      <c r="B150" s="424" t="s">
        <v>1041</v>
      </c>
      <c r="C150" s="200" t="s">
        <v>629</v>
      </c>
      <c r="D150" s="201" t="s">
        <v>964</v>
      </c>
      <c r="E150" s="201"/>
      <c r="F150" s="201" t="s">
        <v>408</v>
      </c>
      <c r="G150" s="202">
        <v>0.5</v>
      </c>
      <c r="H150" s="583" t="s">
        <v>1025</v>
      </c>
      <c r="I150" s="583"/>
      <c r="J150" s="603">
        <f>H150*20%</f>
        <v>1354.6</v>
      </c>
      <c r="K150" s="201"/>
      <c r="L150" s="246"/>
      <c r="M150" s="160"/>
      <c r="N150" s="245">
        <f>H150+I150+J150+K150+L150+M150</f>
        <v>8127.6</v>
      </c>
      <c r="O150" s="202"/>
      <c r="P150" s="202"/>
      <c r="Q150" s="202"/>
      <c r="R150" s="160">
        <f>ROUND(N150*10%,2)</f>
        <v>812.76</v>
      </c>
      <c r="S150" s="123">
        <f t="shared" si="81"/>
        <v>4876.5600000000004</v>
      </c>
      <c r="T150" s="201"/>
      <c r="U150" s="142"/>
      <c r="V150" s="142"/>
      <c r="W150" s="142"/>
      <c r="X150" s="142"/>
      <c r="Y150" s="142"/>
      <c r="Z150" s="142"/>
      <c r="AA150" s="142"/>
      <c r="AB150" s="142"/>
    </row>
    <row r="151" spans="1:52" ht="46.5" customHeight="1">
      <c r="A151" s="372" t="s">
        <v>791</v>
      </c>
      <c r="B151" s="560" t="s">
        <v>128</v>
      </c>
      <c r="C151" s="200" t="s">
        <v>810</v>
      </c>
      <c r="D151" s="201" t="s">
        <v>505</v>
      </c>
      <c r="E151" s="201"/>
      <c r="F151" s="201" t="s">
        <v>406</v>
      </c>
      <c r="G151" s="202">
        <v>1</v>
      </c>
      <c r="H151" s="497">
        <v>4920</v>
      </c>
      <c r="I151" s="603">
        <f>H151*10%</f>
        <v>492</v>
      </c>
      <c r="J151" s="583"/>
      <c r="K151" s="201"/>
      <c r="L151" s="246"/>
      <c r="M151" s="160"/>
      <c r="N151" s="245">
        <f t="shared" ref="N151:N158" si="82">H151+I151+J151+K151+L151+M151</f>
        <v>5412</v>
      </c>
      <c r="O151" s="202"/>
      <c r="P151" s="202"/>
      <c r="Q151" s="202"/>
      <c r="R151" s="160">
        <f>ROUND(N151*10%,2)</f>
        <v>541.20000000000005</v>
      </c>
      <c r="S151" s="123">
        <f t="shared" si="81"/>
        <v>5953.2</v>
      </c>
      <c r="T151" s="201"/>
      <c r="U151" s="142"/>
      <c r="V151" s="142"/>
      <c r="W151" s="142"/>
      <c r="X151" s="142"/>
      <c r="Y151" s="142"/>
      <c r="Z151" s="142"/>
      <c r="AA151" s="142"/>
      <c r="AB151" s="142"/>
    </row>
    <row r="152" spans="1:52" s="168" customFormat="1">
      <c r="A152" s="711" t="s">
        <v>791</v>
      </c>
      <c r="B152" s="694" t="s">
        <v>810</v>
      </c>
      <c r="C152" s="695" t="s">
        <v>810</v>
      </c>
      <c r="D152" s="696" t="s">
        <v>505</v>
      </c>
      <c r="E152" s="696"/>
      <c r="F152" s="696"/>
      <c r="G152" s="710">
        <f>SUM(G153:G155)</f>
        <v>4.5</v>
      </c>
      <c r="H152" s="587"/>
      <c r="I152" s="587"/>
      <c r="J152" s="587"/>
      <c r="K152" s="396"/>
      <c r="L152" s="404"/>
      <c r="M152" s="397"/>
      <c r="N152" s="402"/>
      <c r="O152" s="397"/>
      <c r="P152" s="397"/>
      <c r="Q152" s="397"/>
      <c r="R152" s="397"/>
      <c r="S152" s="123">
        <f t="shared" si="81"/>
        <v>0</v>
      </c>
      <c r="T152" s="396"/>
      <c r="U152" s="334"/>
      <c r="V152" s="334"/>
      <c r="W152" s="334"/>
      <c r="X152" s="334"/>
      <c r="Y152" s="334"/>
      <c r="Z152" s="334"/>
      <c r="AA152" s="334"/>
      <c r="AB152" s="334"/>
      <c r="AC152" s="169"/>
      <c r="AD152" s="170"/>
      <c r="AE152" s="171"/>
      <c r="AF152" s="170"/>
      <c r="AG152" s="171"/>
      <c r="AH152" s="170"/>
      <c r="AI152" s="171"/>
      <c r="AJ152" s="170"/>
      <c r="AK152" s="172"/>
      <c r="AL152" s="185"/>
      <c r="AM152" s="185"/>
      <c r="AN152" s="185"/>
      <c r="AO152" s="185"/>
      <c r="AP152" s="185"/>
      <c r="AQ152" s="185"/>
      <c r="AR152" s="185"/>
      <c r="AS152" s="186"/>
      <c r="AT152" s="91"/>
      <c r="AU152" s="91"/>
      <c r="AV152" s="91"/>
      <c r="AW152" s="91"/>
      <c r="AX152" s="91"/>
      <c r="AY152" s="91"/>
      <c r="AZ152" s="91"/>
    </row>
    <row r="153" spans="1:52" ht="24.75" customHeight="1">
      <c r="A153" s="372" t="s">
        <v>791</v>
      </c>
      <c r="B153" s="371" t="s">
        <v>1034</v>
      </c>
      <c r="C153" s="190" t="s">
        <v>810</v>
      </c>
      <c r="D153" s="191" t="s">
        <v>505</v>
      </c>
      <c r="E153" s="191"/>
      <c r="F153" s="191" t="s">
        <v>399</v>
      </c>
      <c r="G153" s="160">
        <v>2</v>
      </c>
      <c r="H153" s="588">
        <v>5527</v>
      </c>
      <c r="I153" s="575"/>
      <c r="J153" s="575"/>
      <c r="K153" s="191"/>
      <c r="L153" s="232"/>
      <c r="M153" s="160"/>
      <c r="N153" s="245">
        <f t="shared" si="82"/>
        <v>5527</v>
      </c>
      <c r="O153" s="160"/>
      <c r="P153" s="160"/>
      <c r="Q153" s="160"/>
      <c r="R153" s="160">
        <f>ROUND(N153*10%,2)</f>
        <v>552.70000000000005</v>
      </c>
      <c r="S153" s="123">
        <f>(N153+R153)*G153</f>
        <v>12159.4</v>
      </c>
      <c r="T153" s="191"/>
      <c r="U153" s="142"/>
      <c r="V153" s="142"/>
      <c r="W153" s="142"/>
      <c r="X153" s="142"/>
      <c r="Y153" s="142"/>
      <c r="Z153" s="142"/>
      <c r="AA153" s="142"/>
      <c r="AB153" s="142"/>
    </row>
    <row r="154" spans="1:52" s="537" customFormat="1" ht="24.75" customHeight="1">
      <c r="A154" s="372" t="s">
        <v>791</v>
      </c>
      <c r="B154" s="371" t="s">
        <v>143</v>
      </c>
      <c r="C154" s="190" t="s">
        <v>810</v>
      </c>
      <c r="D154" s="191" t="s">
        <v>505</v>
      </c>
      <c r="E154" s="191"/>
      <c r="F154" s="191" t="s">
        <v>406</v>
      </c>
      <c r="G154" s="160">
        <v>1.5</v>
      </c>
      <c r="H154" s="497">
        <v>4920</v>
      </c>
      <c r="I154" s="575"/>
      <c r="J154" s="575"/>
      <c r="K154" s="191"/>
      <c r="L154" s="232"/>
      <c r="M154" s="160"/>
      <c r="N154" s="245">
        <f>H154+I154+J154+K154+L154+M154</f>
        <v>4920</v>
      </c>
      <c r="O154" s="160"/>
      <c r="P154" s="160"/>
      <c r="Q154" s="160"/>
      <c r="R154" s="160">
        <f>ROUND(N154*25%,2)</f>
        <v>1230</v>
      </c>
      <c r="S154" s="123">
        <f>(N154+R154)*G154</f>
        <v>9225</v>
      </c>
      <c r="T154" s="191"/>
      <c r="U154" s="451"/>
      <c r="V154" s="451"/>
      <c r="W154" s="451"/>
      <c r="X154" s="451"/>
      <c r="Y154" s="451"/>
      <c r="Z154" s="451"/>
      <c r="AA154" s="451"/>
      <c r="AB154" s="451"/>
      <c r="AC154" s="204"/>
      <c r="AD154" s="452"/>
      <c r="AE154" s="453"/>
      <c r="AF154" s="452"/>
      <c r="AG154" s="453"/>
      <c r="AH154" s="452"/>
      <c r="AI154" s="453"/>
      <c r="AJ154" s="452"/>
      <c r="AK154" s="454"/>
      <c r="AL154" s="534"/>
      <c r="AM154" s="534"/>
      <c r="AN154" s="534"/>
      <c r="AO154" s="534"/>
      <c r="AP154" s="534"/>
      <c r="AQ154" s="534"/>
      <c r="AR154" s="534"/>
      <c r="AS154" s="535"/>
      <c r="AT154" s="536"/>
      <c r="AU154" s="536"/>
      <c r="AV154" s="536"/>
      <c r="AW154" s="536"/>
      <c r="AX154" s="536"/>
      <c r="AY154" s="536"/>
      <c r="AZ154" s="536"/>
    </row>
    <row r="155" spans="1:52" s="537" customFormat="1">
      <c r="A155" s="372" t="s">
        <v>791</v>
      </c>
      <c r="B155" s="371" t="s">
        <v>459</v>
      </c>
      <c r="C155" s="190" t="s">
        <v>810</v>
      </c>
      <c r="D155" s="191" t="s">
        <v>505</v>
      </c>
      <c r="E155" s="191"/>
      <c r="F155" s="191" t="s">
        <v>398</v>
      </c>
      <c r="G155" s="160">
        <v>1</v>
      </c>
      <c r="H155" s="497">
        <v>4633</v>
      </c>
      <c r="I155" s="575"/>
      <c r="J155" s="575"/>
      <c r="K155" s="191"/>
      <c r="L155" s="232"/>
      <c r="M155" s="160"/>
      <c r="N155" s="245">
        <f t="shared" si="82"/>
        <v>4633</v>
      </c>
      <c r="O155" s="160"/>
      <c r="P155" s="160"/>
      <c r="Q155" s="160"/>
      <c r="R155" s="160">
        <f>ROUND(N155*10%,2)</f>
        <v>463.3</v>
      </c>
      <c r="S155" s="123">
        <f t="shared" si="81"/>
        <v>5096.3</v>
      </c>
      <c r="T155" s="191"/>
      <c r="U155" s="451"/>
      <c r="V155" s="451"/>
      <c r="W155" s="451"/>
      <c r="X155" s="451"/>
      <c r="Y155" s="451"/>
      <c r="Z155" s="451"/>
      <c r="AA155" s="451"/>
      <c r="AB155" s="451"/>
      <c r="AC155" s="204"/>
      <c r="AD155" s="452"/>
      <c r="AE155" s="453"/>
      <c r="AF155" s="452"/>
      <c r="AG155" s="453"/>
      <c r="AH155" s="452"/>
      <c r="AI155" s="453"/>
      <c r="AJ155" s="452"/>
      <c r="AK155" s="454"/>
      <c r="AL155" s="534"/>
      <c r="AM155" s="534"/>
      <c r="AN155" s="534"/>
      <c r="AO155" s="534"/>
      <c r="AP155" s="534"/>
      <c r="AQ155" s="534"/>
      <c r="AR155" s="534"/>
      <c r="AS155" s="535"/>
      <c r="AT155" s="536"/>
      <c r="AU155" s="536"/>
      <c r="AV155" s="536"/>
      <c r="AW155" s="536"/>
      <c r="AX155" s="536"/>
      <c r="AY155" s="536"/>
      <c r="AZ155" s="536"/>
    </row>
    <row r="156" spans="1:52" s="537" customFormat="1" ht="30">
      <c r="A156" s="372" t="s">
        <v>791</v>
      </c>
      <c r="B156" s="371" t="s">
        <v>1082</v>
      </c>
      <c r="C156" s="424" t="s">
        <v>810</v>
      </c>
      <c r="D156" s="333" t="s">
        <v>505</v>
      </c>
      <c r="E156" s="333"/>
      <c r="F156" s="191" t="s">
        <v>406</v>
      </c>
      <c r="G156" s="160">
        <v>1</v>
      </c>
      <c r="H156" s="497">
        <v>4920</v>
      </c>
      <c r="I156" s="575"/>
      <c r="J156" s="575"/>
      <c r="K156" s="191"/>
      <c r="L156" s="232"/>
      <c r="M156" s="160"/>
      <c r="N156" s="245">
        <f>H156+I156+J156+K156+L156+M156</f>
        <v>4920</v>
      </c>
      <c r="O156" s="160"/>
      <c r="P156" s="160"/>
      <c r="Q156" s="160"/>
      <c r="R156" s="160">
        <f>ROUND(N156*25%,2)</f>
        <v>1230</v>
      </c>
      <c r="S156" s="123">
        <f>(N156+R156)*G156</f>
        <v>6150</v>
      </c>
      <c r="T156" s="191"/>
      <c r="U156" s="451"/>
      <c r="V156" s="451"/>
      <c r="W156" s="451"/>
      <c r="X156" s="451"/>
      <c r="Y156" s="451"/>
      <c r="Z156" s="451"/>
      <c r="AA156" s="451"/>
      <c r="AB156" s="451"/>
      <c r="AC156" s="204"/>
      <c r="AD156" s="452"/>
      <c r="AE156" s="453"/>
      <c r="AF156" s="452"/>
      <c r="AG156" s="453"/>
      <c r="AH156" s="452"/>
      <c r="AI156" s="453"/>
      <c r="AJ156" s="452"/>
      <c r="AK156" s="454"/>
      <c r="AL156" s="534"/>
      <c r="AM156" s="534"/>
      <c r="AN156" s="534"/>
      <c r="AO156" s="534"/>
      <c r="AP156" s="534"/>
      <c r="AQ156" s="534"/>
      <c r="AR156" s="534"/>
      <c r="AS156" s="535"/>
      <c r="AT156" s="536"/>
      <c r="AU156" s="536"/>
      <c r="AV156" s="536"/>
      <c r="AW156" s="536"/>
      <c r="AX156" s="536"/>
      <c r="AY156" s="536"/>
      <c r="AZ156" s="536"/>
    </row>
    <row r="157" spans="1:52" ht="32.25" customHeight="1">
      <c r="A157" s="372" t="s">
        <v>793</v>
      </c>
      <c r="B157" s="371" t="s">
        <v>646</v>
      </c>
      <c r="C157" s="190" t="s">
        <v>646</v>
      </c>
      <c r="D157" s="191" t="s">
        <v>508</v>
      </c>
      <c r="E157" s="191" t="s">
        <v>811</v>
      </c>
      <c r="F157" s="191" t="s">
        <v>400</v>
      </c>
      <c r="G157" s="160">
        <v>4</v>
      </c>
      <c r="H157" s="576" t="s">
        <v>1023</v>
      </c>
      <c r="I157" s="575"/>
      <c r="J157" s="575"/>
      <c r="K157" s="191"/>
      <c r="L157" s="232"/>
      <c r="M157" s="160"/>
      <c r="N157" s="245">
        <f t="shared" si="82"/>
        <v>4058</v>
      </c>
      <c r="O157" s="160"/>
      <c r="P157" s="160"/>
      <c r="Q157" s="160"/>
      <c r="R157" s="160">
        <v>0</v>
      </c>
      <c r="S157" s="123">
        <f t="shared" si="81"/>
        <v>16232</v>
      </c>
      <c r="T157" s="191"/>
      <c r="U157" s="142"/>
      <c r="V157" s="142"/>
      <c r="W157" s="142"/>
      <c r="X157" s="142"/>
      <c r="Y157" s="142"/>
      <c r="Z157" s="142"/>
      <c r="AA157" s="142"/>
      <c r="AB157" s="142"/>
      <c r="AC157" s="162">
        <v>3</v>
      </c>
      <c r="AD157" s="96">
        <f>IF(AC157=1,G157,0)</f>
        <v>0</v>
      </c>
      <c r="AE157" s="175">
        <f>IF(AC157=1,S157,0)</f>
        <v>0</v>
      </c>
      <c r="AF157" s="96">
        <f>IF(AC157=2,G157,0)</f>
        <v>0</v>
      </c>
      <c r="AG157" s="175">
        <f>IF(AC157=2,S157,0)</f>
        <v>0</v>
      </c>
      <c r="AH157" s="96">
        <f>IF(AC157=3,G157,0)</f>
        <v>4</v>
      </c>
      <c r="AI157" s="175">
        <f>IF(AC157=3,S157,0)</f>
        <v>16232</v>
      </c>
      <c r="AJ157" s="96">
        <f>IF(AC157=4,G157,0)</f>
        <v>0</v>
      </c>
      <c r="AK157" s="174">
        <f>IF(AC157=4,S157,0)</f>
        <v>0</v>
      </c>
    </row>
    <row r="158" spans="1:52" ht="46.5" customHeight="1" thickBot="1">
      <c r="A158" s="372" t="s">
        <v>793</v>
      </c>
      <c r="B158" s="371" t="s">
        <v>337</v>
      </c>
      <c r="C158" s="379" t="s">
        <v>803</v>
      </c>
      <c r="D158" s="191" t="s">
        <v>508</v>
      </c>
      <c r="E158" s="191"/>
      <c r="F158" s="191" t="s">
        <v>402</v>
      </c>
      <c r="G158" s="160">
        <v>1</v>
      </c>
      <c r="H158" s="577">
        <v>3770</v>
      </c>
      <c r="I158" s="575"/>
      <c r="J158" s="575"/>
      <c r="K158" s="191"/>
      <c r="L158" s="232"/>
      <c r="M158" s="164"/>
      <c r="N158" s="245">
        <f t="shared" si="82"/>
        <v>3770</v>
      </c>
      <c r="O158" s="160"/>
      <c r="P158" s="160"/>
      <c r="Q158" s="160"/>
      <c r="R158" s="160">
        <v>0</v>
      </c>
      <c r="S158" s="123">
        <f t="shared" si="81"/>
        <v>3770</v>
      </c>
      <c r="T158" s="191"/>
      <c r="U158" s="142"/>
      <c r="V158" s="142"/>
      <c r="W158" s="142"/>
      <c r="X158" s="142"/>
      <c r="Y158" s="142"/>
      <c r="Z158" s="142"/>
      <c r="AA158" s="142"/>
      <c r="AB158" s="142"/>
      <c r="AC158" s="162">
        <v>3</v>
      </c>
      <c r="AD158" s="96">
        <f>IF(AC158=1,G158,0)</f>
        <v>0</v>
      </c>
      <c r="AE158" s="175">
        <f>IF(AC158=1,S158,0)</f>
        <v>0</v>
      </c>
      <c r="AF158" s="96">
        <f>IF(AC158=2,G158,0)</f>
        <v>0</v>
      </c>
      <c r="AG158" s="175">
        <f>IF(AC158=2,S158,0)</f>
        <v>0</v>
      </c>
      <c r="AH158" s="96">
        <f>IF(AC158=3,G158,0)</f>
        <v>1</v>
      </c>
      <c r="AI158" s="175">
        <f>IF(AC158=3,S158,0)</f>
        <v>3770</v>
      </c>
      <c r="AJ158" s="96">
        <f>IF(AC158=4,G158,0)</f>
        <v>0</v>
      </c>
      <c r="AK158" s="174">
        <f>IF(AC158=4,S158,0)</f>
        <v>0</v>
      </c>
    </row>
    <row r="159" spans="1:52" s="168" customFormat="1" ht="13.5" customHeight="1">
      <c r="A159" s="275"/>
      <c r="B159" s="300" t="s">
        <v>681</v>
      </c>
      <c r="C159" s="301"/>
      <c r="D159" s="301"/>
      <c r="E159" s="301"/>
      <c r="F159" s="301"/>
      <c r="G159" s="279">
        <f>G148+G149+G150+G151+G153+G154+G155+G157+G158+G156</f>
        <v>13.5</v>
      </c>
      <c r="H159" s="301"/>
      <c r="I159" s="301"/>
      <c r="J159" s="301"/>
      <c r="K159" s="301"/>
      <c r="L159" s="301"/>
      <c r="M159" s="280"/>
      <c r="N159" s="283"/>
      <c r="O159" s="282">
        <f>SUM(O152:O158)</f>
        <v>0</v>
      </c>
      <c r="P159" s="282"/>
      <c r="Q159" s="282"/>
      <c r="R159" s="282"/>
      <c r="S159" s="302">
        <f>SUM(S148:S158)</f>
        <v>83225.45</v>
      </c>
      <c r="T159" s="209"/>
      <c r="U159" s="209"/>
      <c r="V159" s="209"/>
      <c r="W159" s="209"/>
      <c r="X159" s="209"/>
      <c r="Y159" s="209"/>
      <c r="Z159" s="209"/>
      <c r="AA159" s="209"/>
      <c r="AB159" s="209">
        <f>SUM(G148:G158)</f>
        <v>18</v>
      </c>
      <c r="AC159" s="169"/>
      <c r="AD159" s="170">
        <f t="shared" ref="AD159:AK159" si="83">SUM(AD148:AD158)</f>
        <v>1</v>
      </c>
      <c r="AE159" s="171">
        <f t="shared" si="83"/>
        <v>13268.11</v>
      </c>
      <c r="AF159" s="170">
        <f t="shared" si="83"/>
        <v>0</v>
      </c>
      <c r="AG159" s="171">
        <f t="shared" si="83"/>
        <v>0</v>
      </c>
      <c r="AH159" s="170">
        <f t="shared" si="83"/>
        <v>5</v>
      </c>
      <c r="AI159" s="171">
        <f t="shared" si="83"/>
        <v>20002</v>
      </c>
      <c r="AJ159" s="170">
        <f t="shared" si="83"/>
        <v>0</v>
      </c>
      <c r="AK159" s="171">
        <f t="shared" si="83"/>
        <v>0</v>
      </c>
      <c r="AL159" s="185">
        <f t="shared" ref="AL159:AS159" si="84">AD159</f>
        <v>1</v>
      </c>
      <c r="AM159" s="185">
        <f t="shared" si="84"/>
        <v>13268.11</v>
      </c>
      <c r="AN159" s="185">
        <f t="shared" si="84"/>
        <v>0</v>
      </c>
      <c r="AO159" s="185">
        <f t="shared" si="84"/>
        <v>0</v>
      </c>
      <c r="AP159" s="185">
        <f t="shared" si="84"/>
        <v>5</v>
      </c>
      <c r="AQ159" s="185">
        <f t="shared" si="84"/>
        <v>20002</v>
      </c>
      <c r="AR159" s="185">
        <f t="shared" si="84"/>
        <v>0</v>
      </c>
      <c r="AS159" s="186">
        <f t="shared" si="84"/>
        <v>0</v>
      </c>
      <c r="AT159" s="91"/>
      <c r="AU159" s="91"/>
      <c r="AV159" s="91"/>
      <c r="AW159" s="91"/>
      <c r="AX159" s="91"/>
      <c r="AY159" s="91"/>
      <c r="AZ159" s="91"/>
    </row>
    <row r="160" spans="1:52" ht="13.5" customHeight="1">
      <c r="A160" s="284"/>
      <c r="B160" s="303" t="s">
        <v>682</v>
      </c>
      <c r="C160" s="304"/>
      <c r="D160" s="304"/>
      <c r="E160" s="304"/>
      <c r="F160" s="304"/>
      <c r="G160" s="286">
        <f>G148+G149+G150</f>
        <v>2</v>
      </c>
      <c r="H160" s="304"/>
      <c r="I160" s="304"/>
      <c r="J160" s="304"/>
      <c r="K160" s="304"/>
      <c r="L160" s="304"/>
      <c r="M160" s="287"/>
      <c r="N160" s="288"/>
      <c r="O160" s="289">
        <f>O148</f>
        <v>0</v>
      </c>
      <c r="P160" s="289"/>
      <c r="Q160" s="289"/>
      <c r="R160" s="289"/>
      <c r="S160" s="286">
        <f>S148+S149+S150</f>
        <v>24639.55</v>
      </c>
      <c r="T160" s="142"/>
      <c r="U160" s="142"/>
      <c r="V160" s="142"/>
      <c r="W160" s="142"/>
      <c r="X160" s="142"/>
      <c r="Y160" s="142"/>
      <c r="Z160" s="142"/>
      <c r="AA160" s="142"/>
      <c r="AB160" s="142"/>
    </row>
    <row r="161" spans="1:52" ht="13.5" customHeight="1">
      <c r="A161" s="284"/>
      <c r="B161" s="303" t="s">
        <v>683</v>
      </c>
      <c r="C161" s="304"/>
      <c r="D161" s="304"/>
      <c r="E161" s="304"/>
      <c r="F161" s="304"/>
      <c r="G161" s="286">
        <f>G151+G153+G154+G155+G156</f>
        <v>6.5</v>
      </c>
      <c r="H161" s="304"/>
      <c r="I161" s="304"/>
      <c r="J161" s="304"/>
      <c r="K161" s="304"/>
      <c r="L161" s="304"/>
      <c r="M161" s="287"/>
      <c r="N161" s="288"/>
      <c r="O161" s="289">
        <f>SUM(O152:O155)</f>
        <v>0</v>
      </c>
      <c r="P161" s="289"/>
      <c r="Q161" s="289"/>
      <c r="R161" s="289"/>
      <c r="S161" s="286">
        <f>S151+S153+S154+S155+S156</f>
        <v>38583.9</v>
      </c>
      <c r="T161" s="142"/>
      <c r="U161" s="142"/>
      <c r="V161" s="142"/>
      <c r="W161" s="142"/>
      <c r="X161" s="142"/>
      <c r="Y161" s="142"/>
      <c r="Z161" s="142"/>
      <c r="AA161" s="142"/>
      <c r="AB161" s="142"/>
    </row>
    <row r="162" spans="1:52" ht="13.5" customHeight="1" thickBot="1">
      <c r="A162" s="290"/>
      <c r="B162" s="306" t="s">
        <v>719</v>
      </c>
      <c r="C162" s="307"/>
      <c r="D162" s="307"/>
      <c r="E162" s="307"/>
      <c r="F162" s="307"/>
      <c r="G162" s="292">
        <f>G157+G158</f>
        <v>5</v>
      </c>
      <c r="H162" s="307"/>
      <c r="I162" s="307"/>
      <c r="J162" s="307"/>
      <c r="K162" s="307"/>
      <c r="L162" s="307"/>
      <c r="M162" s="324"/>
      <c r="N162" s="295"/>
      <c r="O162" s="296">
        <f>SUM(O157:O158)</f>
        <v>0</v>
      </c>
      <c r="P162" s="296"/>
      <c r="Q162" s="296"/>
      <c r="R162" s="296"/>
      <c r="S162" s="565">
        <f>S157+S158</f>
        <v>20002</v>
      </c>
      <c r="T162" s="142"/>
      <c r="U162" s="142"/>
      <c r="V162" s="142"/>
      <c r="W162" s="142"/>
      <c r="X162" s="142"/>
      <c r="Y162" s="142"/>
      <c r="Z162" s="142"/>
      <c r="AA162" s="142"/>
      <c r="AB162" s="142"/>
    </row>
    <row r="163" spans="1:52" ht="18.75" customHeight="1">
      <c r="A163" s="733" t="s">
        <v>1068</v>
      </c>
      <c r="B163" s="733"/>
      <c r="C163" s="733"/>
      <c r="D163" s="733"/>
      <c r="E163" s="733"/>
      <c r="F163" s="733"/>
      <c r="G163" s="733"/>
      <c r="H163" s="733"/>
      <c r="I163" s="733"/>
      <c r="J163" s="733"/>
      <c r="K163" s="733"/>
      <c r="L163" s="733"/>
      <c r="M163" s="733"/>
      <c r="N163" s="733"/>
      <c r="O163" s="733"/>
      <c r="P163" s="733"/>
      <c r="Q163" s="733"/>
      <c r="R163" s="733"/>
      <c r="S163" s="733"/>
      <c r="T163" s="237"/>
      <c r="U163" s="237"/>
      <c r="V163" s="237"/>
      <c r="W163" s="237"/>
      <c r="X163" s="237"/>
      <c r="Y163" s="237"/>
      <c r="Z163" s="237"/>
      <c r="AA163" s="237"/>
      <c r="AB163" s="205"/>
    </row>
    <row r="164" spans="1:52" s="537" customFormat="1" ht="43.9" customHeight="1">
      <c r="A164" s="372" t="s">
        <v>914</v>
      </c>
      <c r="B164" s="664" t="s">
        <v>987</v>
      </c>
      <c r="C164" s="190" t="s">
        <v>799</v>
      </c>
      <c r="D164" s="191" t="s">
        <v>23</v>
      </c>
      <c r="E164" s="191"/>
      <c r="F164" s="191" t="s">
        <v>408</v>
      </c>
      <c r="G164" s="497">
        <v>1</v>
      </c>
      <c r="H164" s="604">
        <v>6773</v>
      </c>
      <c r="I164" s="588">
        <f>H164*10%</f>
        <v>677.3</v>
      </c>
      <c r="J164" s="191"/>
      <c r="K164" s="191"/>
      <c r="L164" s="232"/>
      <c r="M164" s="160"/>
      <c r="N164" s="305">
        <f t="shared" ref="N164:N182" si="85">H164+I164+J164+K164+L164+M164</f>
        <v>7450.3</v>
      </c>
      <c r="O164" s="160"/>
      <c r="P164" s="160"/>
      <c r="Q164" s="160"/>
      <c r="R164" s="189">
        <f>N164*20%</f>
        <v>1490.06</v>
      </c>
      <c r="S164" s="123">
        <f t="shared" ref="S164:S182" si="86">G164*N164+(P164+R164)+O164</f>
        <v>8940.36</v>
      </c>
      <c r="T164" s="450"/>
      <c r="U164" s="451"/>
      <c r="V164" s="451"/>
      <c r="W164" s="451"/>
      <c r="X164" s="451"/>
      <c r="Y164" s="451"/>
      <c r="Z164" s="451"/>
      <c r="AA164" s="451"/>
      <c r="AB164" s="451"/>
      <c r="AC164" s="204">
        <v>1</v>
      </c>
      <c r="AD164" s="452">
        <f>IF(AC164=1,G164,0)</f>
        <v>1</v>
      </c>
      <c r="AE164" s="453">
        <f t="shared" ref="AE164:AE182" si="87">IF(AC164=1,S164,0)</f>
        <v>8940.36</v>
      </c>
      <c r="AF164" s="452">
        <f>IF(AC164=2,G164,0)</f>
        <v>0</v>
      </c>
      <c r="AG164" s="453">
        <f t="shared" ref="AG164:AG182" si="88">IF(AC164=2,S164,0)</f>
        <v>0</v>
      </c>
      <c r="AH164" s="452">
        <f>IF(AC164=3,G164,0)</f>
        <v>0</v>
      </c>
      <c r="AI164" s="453">
        <f t="shared" ref="AI164:AI182" si="89">IF(AC164=3,S164,0)</f>
        <v>0</v>
      </c>
      <c r="AJ164" s="452">
        <f>IF(AC164=4,G164,0)</f>
        <v>0</v>
      </c>
      <c r="AK164" s="454">
        <f t="shared" ref="AK164:AK182" si="90">IF(AC164=4,S164,0)</f>
        <v>0</v>
      </c>
      <c r="AL164" s="534"/>
      <c r="AM164" s="534"/>
      <c r="AN164" s="534"/>
      <c r="AO164" s="534"/>
      <c r="AP164" s="534"/>
      <c r="AQ164" s="534"/>
      <c r="AR164" s="534"/>
      <c r="AS164" s="535"/>
      <c r="AT164" s="536"/>
      <c r="AU164" s="536"/>
      <c r="AV164" s="536"/>
      <c r="AW164" s="536"/>
      <c r="AX164" s="536"/>
      <c r="AY164" s="536"/>
      <c r="AZ164" s="536"/>
    </row>
    <row r="165" spans="1:52" ht="21" customHeight="1">
      <c r="A165" s="372" t="s">
        <v>790</v>
      </c>
      <c r="B165" s="190" t="s">
        <v>709</v>
      </c>
      <c r="C165" s="190" t="s">
        <v>709</v>
      </c>
      <c r="D165" s="191" t="s">
        <v>964</v>
      </c>
      <c r="E165" s="191" t="s">
        <v>575</v>
      </c>
      <c r="F165" s="191" t="s">
        <v>397</v>
      </c>
      <c r="G165" s="497">
        <v>2</v>
      </c>
      <c r="H165" s="573" t="s">
        <v>1022</v>
      </c>
      <c r="I165" s="588"/>
      <c r="J165" s="191"/>
      <c r="K165" s="191"/>
      <c r="L165" s="232"/>
      <c r="M165" s="532"/>
      <c r="N165" s="305">
        <f t="shared" si="85"/>
        <v>5815</v>
      </c>
      <c r="O165" s="160"/>
      <c r="P165" s="160"/>
      <c r="Q165" s="160"/>
      <c r="R165" s="189"/>
      <c r="S165" s="123">
        <f t="shared" si="86"/>
        <v>11630</v>
      </c>
      <c r="T165" s="191"/>
      <c r="U165" s="142"/>
      <c r="V165" s="142"/>
      <c r="W165" s="142"/>
      <c r="X165" s="142"/>
      <c r="Y165" s="142"/>
      <c r="Z165" s="142"/>
      <c r="AA165" s="142"/>
      <c r="AB165" s="142"/>
      <c r="AC165" s="162">
        <v>1</v>
      </c>
      <c r="AD165" s="96">
        <f>IF(AC165=1,G165,0)</f>
        <v>2</v>
      </c>
      <c r="AE165" s="175">
        <f t="shared" si="87"/>
        <v>11630</v>
      </c>
      <c r="AF165" s="96">
        <f>IF(AC165=2,G165,0)</f>
        <v>0</v>
      </c>
      <c r="AG165" s="175">
        <f t="shared" si="88"/>
        <v>0</v>
      </c>
      <c r="AH165" s="96">
        <f>IF(AC165=3,G165,0)</f>
        <v>0</v>
      </c>
      <c r="AI165" s="175">
        <f t="shared" si="89"/>
        <v>0</v>
      </c>
      <c r="AJ165" s="96">
        <f>IF(AC165=4,G165,0)</f>
        <v>0</v>
      </c>
      <c r="AK165" s="174">
        <f t="shared" si="90"/>
        <v>0</v>
      </c>
    </row>
    <row r="166" spans="1:52" ht="30">
      <c r="A166" s="372" t="s">
        <v>790</v>
      </c>
      <c r="B166" s="190" t="s">
        <v>1035</v>
      </c>
      <c r="C166" s="190" t="s">
        <v>709</v>
      </c>
      <c r="D166" s="190" t="s">
        <v>964</v>
      </c>
      <c r="E166" s="190">
        <v>20481</v>
      </c>
      <c r="F166" s="346">
        <v>12</v>
      </c>
      <c r="G166" s="497">
        <v>1</v>
      </c>
      <c r="H166" s="588">
        <v>6773</v>
      </c>
      <c r="I166" s="588"/>
      <c r="J166" s="190"/>
      <c r="K166" s="190"/>
      <c r="L166" s="190"/>
      <c r="M166" s="160"/>
      <c r="N166" s="245">
        <f t="shared" si="85"/>
        <v>6773</v>
      </c>
      <c r="O166" s="160"/>
      <c r="P166" s="160"/>
      <c r="Q166" s="160"/>
      <c r="R166" s="189">
        <f>N166*30%</f>
        <v>2031.9</v>
      </c>
      <c r="S166" s="123">
        <f>G166*N166+(P166+R166)</f>
        <v>8804.9</v>
      </c>
      <c r="T166" s="142"/>
      <c r="U166" s="142"/>
      <c r="V166" s="142"/>
      <c r="W166" s="142"/>
      <c r="X166" s="142"/>
      <c r="Y166" s="142"/>
      <c r="Z166" s="142"/>
      <c r="AA166" s="142"/>
      <c r="AB166" s="142"/>
    </row>
    <row r="167" spans="1:52" ht="30">
      <c r="A167" s="372" t="s">
        <v>790</v>
      </c>
      <c r="B167" s="190" t="s">
        <v>136</v>
      </c>
      <c r="C167" s="190" t="s">
        <v>709</v>
      </c>
      <c r="D167" s="190" t="s">
        <v>964</v>
      </c>
      <c r="E167" s="190">
        <v>20481</v>
      </c>
      <c r="F167" s="346">
        <v>13</v>
      </c>
      <c r="G167" s="497">
        <v>1</v>
      </c>
      <c r="H167" s="588">
        <v>7253</v>
      </c>
      <c r="I167" s="588"/>
      <c r="J167" s="190"/>
      <c r="K167" s="190"/>
      <c r="L167" s="190"/>
      <c r="M167" s="160"/>
      <c r="N167" s="245">
        <f t="shared" si="85"/>
        <v>7253</v>
      </c>
      <c r="O167" s="160"/>
      <c r="P167" s="160"/>
      <c r="Q167" s="160"/>
      <c r="R167" s="189">
        <f>N167*30%</f>
        <v>2175.9</v>
      </c>
      <c r="S167" s="123">
        <f>G167*N167+(P167+R167)</f>
        <v>9428.9</v>
      </c>
      <c r="T167" s="142"/>
      <c r="U167" s="142"/>
      <c r="V167" s="142"/>
      <c r="W167" s="142"/>
      <c r="X167" s="142"/>
      <c r="Y167" s="142"/>
      <c r="Z167" s="142"/>
      <c r="AA167" s="142"/>
      <c r="AB167" s="142"/>
    </row>
    <row r="168" spans="1:52">
      <c r="A168" s="372" t="s">
        <v>790</v>
      </c>
      <c r="B168" s="190" t="s">
        <v>720</v>
      </c>
      <c r="C168" s="190" t="s">
        <v>720</v>
      </c>
      <c r="D168" s="190" t="s">
        <v>964</v>
      </c>
      <c r="E168" s="190">
        <v>20392</v>
      </c>
      <c r="F168" s="346">
        <v>10</v>
      </c>
      <c r="G168" s="497">
        <v>1</v>
      </c>
      <c r="H168" s="588">
        <v>5815</v>
      </c>
      <c r="I168" s="588"/>
      <c r="J168" s="190"/>
      <c r="K168" s="190"/>
      <c r="L168" s="190"/>
      <c r="M168" s="160"/>
      <c r="N168" s="245">
        <f t="shared" si="85"/>
        <v>5815</v>
      </c>
      <c r="O168" s="160"/>
      <c r="P168" s="160"/>
      <c r="Q168" s="160"/>
      <c r="R168" s="189">
        <f>N168*30%</f>
        <v>1744.5</v>
      </c>
      <c r="S168" s="123">
        <f>(N168+R168)*G168</f>
        <v>7559.5</v>
      </c>
      <c r="T168" s="142"/>
      <c r="U168" s="142"/>
      <c r="V168" s="142"/>
      <c r="W168" s="142"/>
      <c r="X168" s="142"/>
      <c r="Y168" s="142"/>
      <c r="Z168" s="142"/>
      <c r="AA168" s="142"/>
      <c r="AB168" s="142"/>
    </row>
    <row r="169" spans="1:52" ht="26.25" customHeight="1">
      <c r="A169" s="372" t="s">
        <v>914</v>
      </c>
      <c r="B169" s="190" t="s">
        <v>467</v>
      </c>
      <c r="C169" s="190" t="s">
        <v>728</v>
      </c>
      <c r="D169" s="191" t="s">
        <v>23</v>
      </c>
      <c r="E169" s="191"/>
      <c r="F169" s="191" t="s">
        <v>403</v>
      </c>
      <c r="G169" s="497">
        <v>1</v>
      </c>
      <c r="H169" s="588">
        <v>7253</v>
      </c>
      <c r="I169" s="585">
        <f>H169*10%</f>
        <v>725.3</v>
      </c>
      <c r="J169" s="191"/>
      <c r="K169" s="191"/>
      <c r="L169" s="232"/>
      <c r="M169" s="160"/>
      <c r="N169" s="245">
        <f>H169+I169+J169+K169+L169+M169</f>
        <v>7978.3</v>
      </c>
      <c r="O169" s="160"/>
      <c r="P169" s="160"/>
      <c r="Q169" s="160"/>
      <c r="R169" s="189">
        <f t="shared" ref="R169:R172" si="91">N169*30%</f>
        <v>2393.4899999999998</v>
      </c>
      <c r="S169" s="123">
        <f>G169*N169+(P169+R169)+O169</f>
        <v>10371.790000000001</v>
      </c>
      <c r="T169" s="191"/>
      <c r="U169" s="142"/>
      <c r="V169" s="142"/>
      <c r="W169" s="142"/>
      <c r="X169" s="142"/>
      <c r="Y169" s="142"/>
      <c r="Z169" s="142"/>
      <c r="AA169" s="142"/>
      <c r="AB169" s="142"/>
      <c r="AD169" s="96">
        <f>IF(AC169=1,G169,0)</f>
        <v>0</v>
      </c>
      <c r="AE169" s="175">
        <f>IF(AC169=1,S169,0)</f>
        <v>0</v>
      </c>
      <c r="AF169" s="96">
        <f>IF(AC169=2,G169,0)</f>
        <v>0</v>
      </c>
      <c r="AG169" s="175">
        <f>IF(AC169=2,S169,0)</f>
        <v>0</v>
      </c>
      <c r="AH169" s="96">
        <f>IF(AC169=3,G169,0)</f>
        <v>0</v>
      </c>
      <c r="AI169" s="175">
        <f>IF(AC169=3,S169,0)</f>
        <v>0</v>
      </c>
      <c r="AJ169" s="96">
        <f>IF(AC169=4,G169,0)</f>
        <v>0</v>
      </c>
      <c r="AK169" s="174">
        <f>IF(AC169=4,S169,0)</f>
        <v>0</v>
      </c>
    </row>
    <row r="170" spans="1:52" ht="27.75" customHeight="1">
      <c r="A170" s="372" t="s">
        <v>790</v>
      </c>
      <c r="B170" s="190" t="s">
        <v>91</v>
      </c>
      <c r="C170" s="190" t="s">
        <v>613</v>
      </c>
      <c r="D170" s="191" t="s">
        <v>964</v>
      </c>
      <c r="E170" s="191" t="s">
        <v>618</v>
      </c>
      <c r="F170" s="191" t="s">
        <v>403</v>
      </c>
      <c r="G170" s="497">
        <v>0.75</v>
      </c>
      <c r="H170" s="588">
        <v>7253</v>
      </c>
      <c r="I170" s="585"/>
      <c r="J170" s="191"/>
      <c r="K170" s="191"/>
      <c r="L170" s="232"/>
      <c r="M170" s="160"/>
      <c r="N170" s="245">
        <f>H170+I170+J170+K170+L170+M170</f>
        <v>7253</v>
      </c>
      <c r="O170" s="160"/>
      <c r="P170" s="160"/>
      <c r="Q170" s="160"/>
      <c r="R170" s="189">
        <f t="shared" si="91"/>
        <v>2175.9</v>
      </c>
      <c r="S170" s="123">
        <f>(N170+R170)*G170</f>
        <v>7071.68</v>
      </c>
      <c r="T170" s="191"/>
      <c r="U170" s="142"/>
      <c r="V170" s="142"/>
      <c r="W170" s="142"/>
      <c r="X170" s="142"/>
      <c r="Y170" s="142"/>
      <c r="Z170" s="142"/>
      <c r="AA170" s="142"/>
      <c r="AB170" s="142"/>
      <c r="AC170" s="162">
        <v>1</v>
      </c>
      <c r="AD170" s="96">
        <f>IF(AC170=1,G170,0)</f>
        <v>0.75</v>
      </c>
      <c r="AE170" s="175">
        <f>IF(AC170=1,S170,0)</f>
        <v>7071.68</v>
      </c>
      <c r="AF170" s="96">
        <f>IF(AC170=2,G170,0)</f>
        <v>0</v>
      </c>
      <c r="AG170" s="175">
        <f>IF(AC170=2,S170,0)</f>
        <v>0</v>
      </c>
      <c r="AH170" s="96">
        <f>IF(AC170=3,G170,0)</f>
        <v>0</v>
      </c>
      <c r="AI170" s="175">
        <f>IF(AC170=3,S170,0)</f>
        <v>0</v>
      </c>
      <c r="AJ170" s="96">
        <f>IF(AC170=4,G170,0)</f>
        <v>0</v>
      </c>
      <c r="AK170" s="174">
        <f>IF(AC170=4,S170,0)</f>
        <v>0</v>
      </c>
    </row>
    <row r="171" spans="1:52" ht="27.75" customHeight="1">
      <c r="A171" s="372" t="s">
        <v>791</v>
      </c>
      <c r="B171" s="390" t="s">
        <v>90</v>
      </c>
      <c r="C171" s="190" t="s">
        <v>810</v>
      </c>
      <c r="D171" s="191" t="s">
        <v>505</v>
      </c>
      <c r="E171" s="191"/>
      <c r="F171" s="191" t="s">
        <v>399</v>
      </c>
      <c r="G171" s="497">
        <v>1</v>
      </c>
      <c r="H171" s="602">
        <v>5527</v>
      </c>
      <c r="I171" s="588">
        <f>H171*10%</f>
        <v>552.70000000000005</v>
      </c>
      <c r="J171" s="191"/>
      <c r="K171" s="191"/>
      <c r="L171" s="232"/>
      <c r="M171" s="160"/>
      <c r="N171" s="305">
        <f t="shared" si="85"/>
        <v>6079.7</v>
      </c>
      <c r="O171" s="160"/>
      <c r="P171" s="160"/>
      <c r="Q171" s="160"/>
      <c r="R171" s="189">
        <f t="shared" si="91"/>
        <v>1823.91</v>
      </c>
      <c r="S171" s="123">
        <f t="shared" si="86"/>
        <v>7903.61</v>
      </c>
      <c r="T171" s="191"/>
      <c r="U171" s="142"/>
      <c r="V171" s="142"/>
      <c r="W171" s="142"/>
      <c r="X171" s="142"/>
      <c r="Y171" s="142"/>
      <c r="Z171" s="142"/>
      <c r="AA171" s="142"/>
      <c r="AB171" s="142"/>
      <c r="AC171" s="162">
        <v>2</v>
      </c>
      <c r="AD171" s="96">
        <f>IF(AC171=1,G171,0)</f>
        <v>0</v>
      </c>
      <c r="AE171" s="175">
        <f t="shared" si="87"/>
        <v>0</v>
      </c>
      <c r="AF171" s="96">
        <f>IF(AC171=2,G171,0)</f>
        <v>1</v>
      </c>
      <c r="AG171" s="175">
        <f t="shared" si="88"/>
        <v>7903.61</v>
      </c>
      <c r="AH171" s="96">
        <f>IF(AC171=3,G171,0)</f>
        <v>0</v>
      </c>
      <c r="AI171" s="175">
        <f t="shared" si="89"/>
        <v>0</v>
      </c>
      <c r="AJ171" s="96">
        <f>IF(AC171=4,G171,0)</f>
        <v>0</v>
      </c>
      <c r="AK171" s="174">
        <f t="shared" si="90"/>
        <v>0</v>
      </c>
    </row>
    <row r="172" spans="1:52" ht="27" customHeight="1">
      <c r="A172" s="372" t="s">
        <v>791</v>
      </c>
      <c r="B172" s="390" t="s">
        <v>988</v>
      </c>
      <c r="C172" s="190" t="s">
        <v>810</v>
      </c>
      <c r="D172" s="191" t="s">
        <v>505</v>
      </c>
      <c r="E172" s="191"/>
      <c r="F172" s="191" t="s">
        <v>399</v>
      </c>
      <c r="G172" s="497">
        <v>6</v>
      </c>
      <c r="H172" s="602">
        <v>5527</v>
      </c>
      <c r="I172" s="575"/>
      <c r="J172" s="191"/>
      <c r="K172" s="191"/>
      <c r="L172" s="232"/>
      <c r="M172" s="532"/>
      <c r="N172" s="305">
        <f t="shared" si="85"/>
        <v>5527</v>
      </c>
      <c r="O172" s="160"/>
      <c r="P172" s="160"/>
      <c r="Q172" s="160"/>
      <c r="R172" s="189">
        <f t="shared" si="91"/>
        <v>1658.1</v>
      </c>
      <c r="S172" s="123">
        <f>(N172+R172)*G172</f>
        <v>43110.6</v>
      </c>
      <c r="T172" s="191"/>
      <c r="U172" s="142"/>
      <c r="V172" s="142"/>
      <c r="W172" s="142"/>
      <c r="X172" s="142"/>
      <c r="Y172" s="142"/>
      <c r="Z172" s="142"/>
      <c r="AA172" s="142"/>
      <c r="AB172" s="142"/>
    </row>
    <row r="173" spans="1:52" ht="26.25" customHeight="1">
      <c r="A173" s="372" t="s">
        <v>791</v>
      </c>
      <c r="B173" s="390" t="s">
        <v>989</v>
      </c>
      <c r="C173" s="190" t="s">
        <v>810</v>
      </c>
      <c r="D173" s="191" t="s">
        <v>505</v>
      </c>
      <c r="E173" s="191"/>
      <c r="F173" s="191" t="s">
        <v>401</v>
      </c>
      <c r="G173" s="497">
        <v>5</v>
      </c>
      <c r="H173" s="588">
        <v>5240</v>
      </c>
      <c r="I173" s="575"/>
      <c r="J173" s="191"/>
      <c r="K173" s="191"/>
      <c r="L173" s="232"/>
      <c r="M173" s="532"/>
      <c r="N173" s="305">
        <f t="shared" si="85"/>
        <v>5240</v>
      </c>
      <c r="O173" s="160"/>
      <c r="P173" s="160"/>
      <c r="Q173" s="160"/>
      <c r="R173" s="189">
        <f>N173*20%</f>
        <v>1048</v>
      </c>
      <c r="S173" s="123">
        <f>(N173+R173)*G173</f>
        <v>31440</v>
      </c>
      <c r="T173" s="191"/>
      <c r="U173" s="142"/>
      <c r="V173" s="142"/>
      <c r="W173" s="142"/>
      <c r="X173" s="142"/>
      <c r="Y173" s="142"/>
      <c r="Z173" s="142"/>
      <c r="AA173" s="142"/>
      <c r="AB173" s="142"/>
    </row>
    <row r="174" spans="1:52" s="537" customFormat="1" ht="27.6" customHeight="1">
      <c r="A174" s="372" t="s">
        <v>791</v>
      </c>
      <c r="B174" s="390" t="s">
        <v>459</v>
      </c>
      <c r="C174" s="190" t="s">
        <v>810</v>
      </c>
      <c r="D174" s="191" t="s">
        <v>505</v>
      </c>
      <c r="E174" s="191"/>
      <c r="F174" s="191" t="s">
        <v>398</v>
      </c>
      <c r="G174" s="497">
        <v>2.5</v>
      </c>
      <c r="H174" s="497">
        <v>4633</v>
      </c>
      <c r="I174" s="575"/>
      <c r="J174" s="191"/>
      <c r="K174" s="191"/>
      <c r="L174" s="232"/>
      <c r="M174" s="160"/>
      <c r="N174" s="245">
        <f t="shared" si="85"/>
        <v>4633</v>
      </c>
      <c r="O174" s="160"/>
      <c r="P174" s="160"/>
      <c r="Q174" s="160"/>
      <c r="R174" s="189">
        <f>N174*20%</f>
        <v>926.6</v>
      </c>
      <c r="S174" s="123">
        <f t="shared" si="86"/>
        <v>12509.1</v>
      </c>
      <c r="T174" s="450"/>
      <c r="U174" s="451"/>
      <c r="V174" s="451"/>
      <c r="W174" s="451"/>
      <c r="X174" s="451"/>
      <c r="Y174" s="451"/>
      <c r="Z174" s="451"/>
      <c r="AA174" s="451"/>
      <c r="AB174" s="451"/>
      <c r="AC174" s="204">
        <v>2</v>
      </c>
      <c r="AD174" s="452">
        <f>IF(AC174=1,G174,0)</f>
        <v>0</v>
      </c>
      <c r="AE174" s="453">
        <f>IF(AC174=1,S174,0)</f>
        <v>0</v>
      </c>
      <c r="AF174" s="452">
        <f>IF(AC174=2,G174,0)</f>
        <v>2.5</v>
      </c>
      <c r="AG174" s="453">
        <f>IF(AC174=2,S174,0)</f>
        <v>12509.1</v>
      </c>
      <c r="AH174" s="452">
        <f>IF(AC174=3,G174,0)</f>
        <v>0</v>
      </c>
      <c r="AI174" s="453">
        <f>IF(AC174=3,S174,0)</f>
        <v>0</v>
      </c>
      <c r="AJ174" s="452">
        <f>IF(AC174=4,G174,0)</f>
        <v>0</v>
      </c>
      <c r="AK174" s="454">
        <f>IF(AC174=4,S174,0)</f>
        <v>0</v>
      </c>
      <c r="AL174" s="534"/>
      <c r="AM174" s="534"/>
      <c r="AN174" s="534"/>
      <c r="AO174" s="534"/>
      <c r="AP174" s="534"/>
      <c r="AQ174" s="534"/>
      <c r="AR174" s="534"/>
      <c r="AS174" s="535"/>
      <c r="AT174" s="536"/>
      <c r="AU174" s="536"/>
      <c r="AV174" s="536"/>
      <c r="AW174" s="536"/>
      <c r="AX174" s="536"/>
      <c r="AY174" s="536"/>
      <c r="AZ174" s="536"/>
    </row>
    <row r="175" spans="1:52" s="537" customFormat="1" ht="28.5" hidden="1" customHeight="1">
      <c r="A175" s="372" t="s">
        <v>791</v>
      </c>
      <c r="B175" s="390" t="s">
        <v>810</v>
      </c>
      <c r="C175" s="190" t="s">
        <v>810</v>
      </c>
      <c r="D175" s="191" t="s">
        <v>505</v>
      </c>
      <c r="E175" s="191"/>
      <c r="F175" s="191" t="s">
        <v>398</v>
      </c>
      <c r="G175" s="497"/>
      <c r="H175" s="497"/>
      <c r="I175" s="575"/>
      <c r="J175" s="191"/>
      <c r="K175" s="191"/>
      <c r="L175" s="232"/>
      <c r="M175" s="160"/>
      <c r="N175" s="245">
        <f t="shared" si="85"/>
        <v>0</v>
      </c>
      <c r="O175" s="160"/>
      <c r="P175" s="160"/>
      <c r="Q175" s="160"/>
      <c r="R175" s="189">
        <f t="shared" ref="R175" si="92">N175*20%</f>
        <v>0</v>
      </c>
      <c r="S175" s="123">
        <f t="shared" si="86"/>
        <v>0</v>
      </c>
      <c r="T175" s="450"/>
      <c r="U175" s="540"/>
      <c r="V175" s="540"/>
      <c r="W175" s="540"/>
      <c r="X175" s="540"/>
      <c r="Y175" s="540"/>
      <c r="Z175" s="540"/>
      <c r="AA175" s="540"/>
      <c r="AB175" s="540"/>
      <c r="AC175" s="204">
        <v>2</v>
      </c>
      <c r="AD175" s="452">
        <f>IF(AC175=1,G175,0)</f>
        <v>0</v>
      </c>
      <c r="AE175" s="453">
        <f>IF(AC175=1,S175,0)</f>
        <v>0</v>
      </c>
      <c r="AF175" s="452">
        <f>IF(AC175=2,G175,0)</f>
        <v>0</v>
      </c>
      <c r="AG175" s="453">
        <f>IF(AC175=2,S175,0)</f>
        <v>0</v>
      </c>
      <c r="AH175" s="452">
        <f>IF(AC175=3,G175,0)</f>
        <v>0</v>
      </c>
      <c r="AI175" s="453">
        <f>IF(AC175=3,S175,0)</f>
        <v>0</v>
      </c>
      <c r="AJ175" s="452">
        <f>IF(AC175=4,G175,0)</f>
        <v>0</v>
      </c>
      <c r="AK175" s="454">
        <f>IF(AC175=4,S175,0)</f>
        <v>0</v>
      </c>
      <c r="AL175" s="534"/>
      <c r="AM175" s="534"/>
      <c r="AN175" s="534"/>
      <c r="AO175" s="534"/>
      <c r="AP175" s="534"/>
      <c r="AQ175" s="534"/>
      <c r="AR175" s="534"/>
      <c r="AS175" s="535"/>
      <c r="AT175" s="536"/>
      <c r="AU175" s="536"/>
      <c r="AV175" s="536"/>
      <c r="AW175" s="536"/>
      <c r="AX175" s="536"/>
      <c r="AY175" s="536"/>
      <c r="AZ175" s="536"/>
    </row>
    <row r="176" spans="1:52" ht="44.25" customHeight="1">
      <c r="A176" s="372" t="s">
        <v>791</v>
      </c>
      <c r="B176" s="390" t="s">
        <v>990</v>
      </c>
      <c r="C176" s="379" t="s">
        <v>810</v>
      </c>
      <c r="D176" s="190">
        <v>3231</v>
      </c>
      <c r="E176" s="190"/>
      <c r="F176" s="346">
        <v>9</v>
      </c>
      <c r="G176" s="497">
        <v>2</v>
      </c>
      <c r="H176" s="602">
        <v>5527</v>
      </c>
      <c r="I176" s="588"/>
      <c r="J176" s="190"/>
      <c r="K176" s="190"/>
      <c r="L176" s="190"/>
      <c r="M176" s="160"/>
      <c r="N176" s="245">
        <f t="shared" si="85"/>
        <v>5527</v>
      </c>
      <c r="O176" s="160"/>
      <c r="P176" s="160"/>
      <c r="Q176" s="160"/>
      <c r="R176" s="189">
        <f>N176*10%</f>
        <v>552.70000000000005</v>
      </c>
      <c r="S176" s="123">
        <f>G176*N176+(P176+R176)</f>
        <v>11606.7</v>
      </c>
      <c r="T176" s="142"/>
      <c r="U176" s="142"/>
      <c r="V176" s="142"/>
      <c r="W176" s="142"/>
      <c r="X176" s="142"/>
      <c r="Y176" s="142"/>
      <c r="Z176" s="142"/>
      <c r="AA176" s="142"/>
      <c r="AB176" s="142"/>
    </row>
    <row r="177" spans="1:52" ht="42" hidden="1" customHeight="1">
      <c r="A177" s="372" t="s">
        <v>791</v>
      </c>
      <c r="B177" s="504" t="s">
        <v>991</v>
      </c>
      <c r="C177" s="190" t="s">
        <v>810</v>
      </c>
      <c r="D177" s="201" t="s">
        <v>505</v>
      </c>
      <c r="E177" s="201"/>
      <c r="F177" s="201" t="s">
        <v>401</v>
      </c>
      <c r="G177" s="581"/>
      <c r="H177" s="588"/>
      <c r="I177" s="583"/>
      <c r="J177" s="201"/>
      <c r="K177" s="201"/>
      <c r="L177" s="246"/>
      <c r="M177" s="160"/>
      <c r="N177" s="305">
        <f>H177*G177</f>
        <v>0</v>
      </c>
      <c r="O177" s="202"/>
      <c r="P177" s="202"/>
      <c r="Q177" s="202"/>
      <c r="R177" s="189">
        <f t="shared" ref="R177:R178" si="93">N177*10%</f>
        <v>0</v>
      </c>
      <c r="S177" s="123">
        <f>(N177+R177)*G177</f>
        <v>0</v>
      </c>
      <c r="T177" s="201"/>
      <c r="U177" s="142"/>
      <c r="V177" s="142"/>
      <c r="W177" s="142"/>
      <c r="X177" s="142"/>
      <c r="Y177" s="142"/>
      <c r="Z177" s="142"/>
      <c r="AA177" s="142"/>
      <c r="AB177" s="142"/>
      <c r="AC177" s="162">
        <v>2</v>
      </c>
      <c r="AD177" s="96">
        <f t="shared" ref="AD177:AD182" si="94">IF(AC177=1,G177,0)</f>
        <v>0</v>
      </c>
      <c r="AE177" s="175">
        <f t="shared" si="87"/>
        <v>0</v>
      </c>
      <c r="AF177" s="96">
        <f>IF(AC177=2,G177,0)</f>
        <v>0</v>
      </c>
      <c r="AG177" s="175">
        <f t="shared" si="88"/>
        <v>0</v>
      </c>
      <c r="AH177" s="96">
        <f t="shared" ref="AH177:AH182" si="95">IF(AC177=3,G177,0)</f>
        <v>0</v>
      </c>
      <c r="AI177" s="175">
        <f t="shared" si="89"/>
        <v>0</v>
      </c>
      <c r="AJ177" s="96">
        <f t="shared" ref="AJ177:AJ182" si="96">IF(AC177=4,G177,0)</f>
        <v>0</v>
      </c>
      <c r="AK177" s="174">
        <f t="shared" si="90"/>
        <v>0</v>
      </c>
    </row>
    <row r="178" spans="1:52" ht="25.5" customHeight="1">
      <c r="A178" s="372" t="s">
        <v>791</v>
      </c>
      <c r="B178" s="200" t="s">
        <v>552</v>
      </c>
      <c r="C178" s="200" t="s">
        <v>810</v>
      </c>
      <c r="D178" s="201" t="s">
        <v>505</v>
      </c>
      <c r="E178" s="201"/>
      <c r="F178" s="201" t="s">
        <v>398</v>
      </c>
      <c r="G178" s="581">
        <v>2</v>
      </c>
      <c r="H178" s="497">
        <v>4633</v>
      </c>
      <c r="I178" s="583"/>
      <c r="J178" s="201"/>
      <c r="K178" s="201"/>
      <c r="L178" s="246"/>
      <c r="M178" s="160"/>
      <c r="N178" s="245">
        <f t="shared" si="85"/>
        <v>4633</v>
      </c>
      <c r="O178" s="202"/>
      <c r="P178" s="202"/>
      <c r="Q178" s="202"/>
      <c r="R178" s="189">
        <f t="shared" si="93"/>
        <v>463.3</v>
      </c>
      <c r="S178" s="123">
        <f t="shared" si="86"/>
        <v>9729.2999999999993</v>
      </c>
      <c r="T178" s="201"/>
      <c r="U178" s="142"/>
      <c r="V178" s="142"/>
      <c r="W178" s="142"/>
      <c r="X178" s="142"/>
      <c r="Y178" s="142"/>
      <c r="Z178" s="142"/>
      <c r="AA178" s="142"/>
      <c r="AB178" s="142"/>
      <c r="AC178" s="162">
        <v>2</v>
      </c>
      <c r="AD178" s="96">
        <f t="shared" si="94"/>
        <v>0</v>
      </c>
      <c r="AE178" s="175">
        <f t="shared" si="87"/>
        <v>0</v>
      </c>
      <c r="AF178" s="96">
        <f>IF(AC178=2,G178,0)</f>
        <v>2</v>
      </c>
      <c r="AG178" s="175">
        <f t="shared" si="88"/>
        <v>9729.2999999999993</v>
      </c>
      <c r="AH178" s="96">
        <f t="shared" si="95"/>
        <v>0</v>
      </c>
      <c r="AI178" s="175">
        <f t="shared" si="89"/>
        <v>0</v>
      </c>
      <c r="AJ178" s="96">
        <f t="shared" si="96"/>
        <v>0</v>
      </c>
      <c r="AK178" s="174">
        <f t="shared" si="90"/>
        <v>0</v>
      </c>
    </row>
    <row r="179" spans="1:52" ht="24.75" customHeight="1">
      <c r="A179" s="372" t="s">
        <v>792</v>
      </c>
      <c r="B179" s="190" t="s">
        <v>335</v>
      </c>
      <c r="C179" s="190" t="s">
        <v>335</v>
      </c>
      <c r="D179" s="191" t="s">
        <v>511</v>
      </c>
      <c r="E179" s="191" t="s">
        <v>634</v>
      </c>
      <c r="F179" s="191" t="s">
        <v>400</v>
      </c>
      <c r="G179" s="497">
        <v>1</v>
      </c>
      <c r="H179" s="576" t="s">
        <v>1023</v>
      </c>
      <c r="I179" s="575"/>
      <c r="J179" s="191"/>
      <c r="K179" s="191"/>
      <c r="L179" s="232"/>
      <c r="M179" s="160"/>
      <c r="N179" s="305">
        <f t="shared" si="85"/>
        <v>4058</v>
      </c>
      <c r="O179" s="160"/>
      <c r="P179" s="160"/>
      <c r="Q179" s="160"/>
      <c r="R179" s="160"/>
      <c r="S179" s="123">
        <f t="shared" si="86"/>
        <v>4058</v>
      </c>
      <c r="T179" s="191"/>
      <c r="U179" s="142"/>
      <c r="V179" s="142"/>
      <c r="W179" s="142"/>
      <c r="X179" s="142"/>
      <c r="Y179" s="142"/>
      <c r="Z179" s="142"/>
      <c r="AA179" s="142"/>
      <c r="AB179" s="142"/>
      <c r="AC179" s="162">
        <v>4</v>
      </c>
      <c r="AD179" s="96">
        <f t="shared" si="94"/>
        <v>0</v>
      </c>
      <c r="AE179" s="175">
        <f t="shared" si="87"/>
        <v>0</v>
      </c>
      <c r="AG179" s="175">
        <f t="shared" si="88"/>
        <v>0</v>
      </c>
      <c r="AH179" s="96">
        <f t="shared" si="95"/>
        <v>0</v>
      </c>
      <c r="AI179" s="175">
        <f t="shared" si="89"/>
        <v>0</v>
      </c>
      <c r="AJ179" s="96">
        <f t="shared" si="96"/>
        <v>1</v>
      </c>
      <c r="AK179" s="174">
        <f t="shared" si="90"/>
        <v>4058</v>
      </c>
    </row>
    <row r="180" spans="1:52" ht="27.75" customHeight="1">
      <c r="A180" s="372" t="s">
        <v>793</v>
      </c>
      <c r="B180" s="379" t="s">
        <v>646</v>
      </c>
      <c r="C180" s="379" t="s">
        <v>646</v>
      </c>
      <c r="D180" s="191" t="s">
        <v>508</v>
      </c>
      <c r="E180" s="191" t="s">
        <v>811</v>
      </c>
      <c r="F180" s="191" t="s">
        <v>400</v>
      </c>
      <c r="G180" s="497">
        <v>11</v>
      </c>
      <c r="H180" s="576" t="s">
        <v>1023</v>
      </c>
      <c r="I180" s="575"/>
      <c r="J180" s="191"/>
      <c r="K180" s="191"/>
      <c r="L180" s="232"/>
      <c r="M180" s="532"/>
      <c r="N180" s="305">
        <f t="shared" si="85"/>
        <v>4058</v>
      </c>
      <c r="O180" s="160"/>
      <c r="P180" s="160"/>
      <c r="Q180" s="160"/>
      <c r="R180" s="160"/>
      <c r="S180" s="123">
        <f>(N180+R180)*G180</f>
        <v>44638</v>
      </c>
      <c r="T180" s="191"/>
      <c r="U180" s="142"/>
      <c r="V180" s="142"/>
      <c r="W180" s="142"/>
      <c r="X180" s="142"/>
      <c r="Y180" s="142"/>
      <c r="Z180" s="142"/>
      <c r="AA180" s="142"/>
      <c r="AB180" s="142"/>
      <c r="AC180" s="162">
        <v>3</v>
      </c>
      <c r="AD180" s="96">
        <f t="shared" si="94"/>
        <v>0</v>
      </c>
      <c r="AE180" s="175">
        <f t="shared" si="87"/>
        <v>0</v>
      </c>
      <c r="AF180" s="96">
        <f>IF(AC180=2,G180,0)</f>
        <v>0</v>
      </c>
      <c r="AG180" s="175">
        <f t="shared" si="88"/>
        <v>0</v>
      </c>
      <c r="AH180" s="96">
        <f t="shared" si="95"/>
        <v>11</v>
      </c>
      <c r="AI180" s="175">
        <f t="shared" si="89"/>
        <v>44638</v>
      </c>
      <c r="AJ180" s="96">
        <f t="shared" si="96"/>
        <v>0</v>
      </c>
      <c r="AK180" s="174">
        <f t="shared" si="90"/>
        <v>0</v>
      </c>
    </row>
    <row r="181" spans="1:52" ht="46.5" customHeight="1" thickBot="1">
      <c r="A181" s="372" t="s">
        <v>793</v>
      </c>
      <c r="B181" s="394" t="s">
        <v>337</v>
      </c>
      <c r="C181" s="553" t="s">
        <v>803</v>
      </c>
      <c r="D181" s="191" t="s">
        <v>508</v>
      </c>
      <c r="E181" s="191"/>
      <c r="F181" s="191" t="s">
        <v>402</v>
      </c>
      <c r="G181" s="497">
        <v>2</v>
      </c>
      <c r="H181" s="577">
        <v>3770</v>
      </c>
      <c r="I181" s="575"/>
      <c r="J181" s="191"/>
      <c r="K181" s="191"/>
      <c r="L181" s="191"/>
      <c r="M181" s="160"/>
      <c r="N181" s="245">
        <f t="shared" si="85"/>
        <v>3770</v>
      </c>
      <c r="O181" s="160"/>
      <c r="P181" s="160"/>
      <c r="Q181" s="160"/>
      <c r="R181" s="160"/>
      <c r="S181" s="123">
        <f t="shared" si="86"/>
        <v>7540</v>
      </c>
      <c r="T181" s="193"/>
      <c r="U181" s="142"/>
      <c r="V181" s="142"/>
      <c r="W181" s="142"/>
      <c r="X181" s="142"/>
      <c r="Y181" s="142"/>
      <c r="Z181" s="142"/>
      <c r="AA181" s="142"/>
      <c r="AB181" s="142"/>
      <c r="AC181" s="162">
        <v>3</v>
      </c>
      <c r="AD181" s="96">
        <f t="shared" si="94"/>
        <v>0</v>
      </c>
      <c r="AE181" s="175">
        <f t="shared" si="87"/>
        <v>0</v>
      </c>
      <c r="AF181" s="96">
        <f>IF(AC181=2,G181,0)</f>
        <v>0</v>
      </c>
      <c r="AG181" s="175">
        <f t="shared" si="88"/>
        <v>0</v>
      </c>
      <c r="AH181" s="96">
        <f t="shared" si="95"/>
        <v>2</v>
      </c>
      <c r="AI181" s="175">
        <f t="shared" si="89"/>
        <v>7540</v>
      </c>
      <c r="AJ181" s="96">
        <f t="shared" si="96"/>
        <v>0</v>
      </c>
      <c r="AK181" s="174">
        <f t="shared" si="90"/>
        <v>0</v>
      </c>
    </row>
    <row r="182" spans="1:52" ht="42" hidden="1" customHeight="1" thickBot="1">
      <c r="A182" s="372" t="s">
        <v>793</v>
      </c>
      <c r="B182" s="394" t="s">
        <v>370</v>
      </c>
      <c r="C182" s="379" t="s">
        <v>803</v>
      </c>
      <c r="D182" s="201" t="s">
        <v>508</v>
      </c>
      <c r="E182" s="201"/>
      <c r="F182" s="201" t="s">
        <v>402</v>
      </c>
      <c r="G182" s="581"/>
      <c r="H182" s="577"/>
      <c r="I182" s="583"/>
      <c r="J182" s="201"/>
      <c r="K182" s="201"/>
      <c r="L182" s="246"/>
      <c r="M182" s="202"/>
      <c r="N182" s="245">
        <f t="shared" si="85"/>
        <v>0</v>
      </c>
      <c r="O182" s="202"/>
      <c r="P182" s="202"/>
      <c r="Q182" s="202"/>
      <c r="R182" s="202"/>
      <c r="S182" s="123">
        <f t="shared" si="86"/>
        <v>0</v>
      </c>
      <c r="T182" s="193"/>
      <c r="U182" s="142"/>
      <c r="V182" s="142"/>
      <c r="W182" s="142"/>
      <c r="X182" s="142"/>
      <c r="Y182" s="142"/>
      <c r="Z182" s="142"/>
      <c r="AA182" s="142"/>
      <c r="AB182" s="142"/>
      <c r="AC182" s="162">
        <v>3</v>
      </c>
      <c r="AD182" s="96">
        <f t="shared" si="94"/>
        <v>0</v>
      </c>
      <c r="AE182" s="175">
        <f t="shared" si="87"/>
        <v>0</v>
      </c>
      <c r="AF182" s="96">
        <f>IF(AC182=2,G182,0)</f>
        <v>0</v>
      </c>
      <c r="AG182" s="175">
        <f t="shared" si="88"/>
        <v>0</v>
      </c>
      <c r="AH182" s="96">
        <f t="shared" si="95"/>
        <v>0</v>
      </c>
      <c r="AI182" s="175">
        <f t="shared" si="89"/>
        <v>0</v>
      </c>
      <c r="AJ182" s="96">
        <f t="shared" si="96"/>
        <v>0</v>
      </c>
      <c r="AK182" s="174">
        <f t="shared" si="90"/>
        <v>0</v>
      </c>
    </row>
    <row r="183" spans="1:52" s="168" customFormat="1">
      <c r="A183" s="275"/>
      <c r="B183" s="328" t="s">
        <v>681</v>
      </c>
      <c r="C183" s="328"/>
      <c r="D183" s="328"/>
      <c r="E183" s="328"/>
      <c r="F183" s="328"/>
      <c r="G183" s="414">
        <f>SUM(G172:G182)+SUM(G164:G171)</f>
        <v>40.25</v>
      </c>
      <c r="H183" s="328"/>
      <c r="I183" s="328"/>
      <c r="J183" s="328"/>
      <c r="K183" s="328"/>
      <c r="L183" s="328"/>
      <c r="M183" s="343"/>
      <c r="N183" s="281"/>
      <c r="O183" s="329">
        <f>SUM(O164:O181)</f>
        <v>0</v>
      </c>
      <c r="P183" s="329"/>
      <c r="Q183" s="329"/>
      <c r="R183" s="281"/>
      <c r="S183" s="302">
        <f>SUM(S164:S181)+S182</f>
        <v>236342.44</v>
      </c>
      <c r="T183" s="209"/>
      <c r="U183" s="209"/>
      <c r="V183" s="209"/>
      <c r="W183" s="209"/>
      <c r="X183" s="209"/>
      <c r="Y183" s="209"/>
      <c r="Z183" s="209"/>
      <c r="AA183" s="209"/>
      <c r="AB183" s="209">
        <f>SUM(G164:G181)</f>
        <v>40.25</v>
      </c>
      <c r="AC183" s="169"/>
      <c r="AD183" s="170">
        <f t="shared" ref="AD183:AK183" si="97">SUM(AD164:AD181)</f>
        <v>3.75</v>
      </c>
      <c r="AE183" s="171">
        <f t="shared" si="97"/>
        <v>27642.04</v>
      </c>
      <c r="AF183" s="170">
        <f t="shared" si="97"/>
        <v>5.5</v>
      </c>
      <c r="AG183" s="171">
        <f t="shared" si="97"/>
        <v>30142.01</v>
      </c>
      <c r="AH183" s="170">
        <f t="shared" si="97"/>
        <v>13</v>
      </c>
      <c r="AI183" s="171">
        <f t="shared" si="97"/>
        <v>52178</v>
      </c>
      <c r="AJ183" s="170">
        <f t="shared" si="97"/>
        <v>1</v>
      </c>
      <c r="AK183" s="171">
        <f t="shared" si="97"/>
        <v>4058</v>
      </c>
      <c r="AL183" s="185">
        <f t="shared" ref="AL183:AS183" si="98">AD183</f>
        <v>3.75</v>
      </c>
      <c r="AM183" s="185">
        <f t="shared" si="98"/>
        <v>27642.04</v>
      </c>
      <c r="AN183" s="185">
        <f t="shared" si="98"/>
        <v>5.5</v>
      </c>
      <c r="AO183" s="185">
        <f t="shared" si="98"/>
        <v>30142.01</v>
      </c>
      <c r="AP183" s="185">
        <f t="shared" si="98"/>
        <v>13</v>
      </c>
      <c r="AQ183" s="185">
        <f t="shared" si="98"/>
        <v>52178</v>
      </c>
      <c r="AR183" s="185">
        <f t="shared" si="98"/>
        <v>1</v>
      </c>
      <c r="AS183" s="186">
        <f t="shared" si="98"/>
        <v>4058</v>
      </c>
      <c r="AT183" s="91"/>
      <c r="AU183" s="91"/>
      <c r="AV183" s="91"/>
      <c r="AW183" s="91"/>
      <c r="AX183" s="91"/>
      <c r="AY183" s="91"/>
      <c r="AZ183" s="91"/>
    </row>
    <row r="184" spans="1:52">
      <c r="A184" s="284"/>
      <c r="B184" s="303" t="s">
        <v>682</v>
      </c>
      <c r="C184" s="303"/>
      <c r="D184" s="303"/>
      <c r="E184" s="303"/>
      <c r="F184" s="303"/>
      <c r="G184" s="286">
        <f>G164+G165+G166+G168+G169+G170+G167</f>
        <v>7.75</v>
      </c>
      <c r="H184" s="303"/>
      <c r="I184" s="303"/>
      <c r="J184" s="303"/>
      <c r="K184" s="303"/>
      <c r="L184" s="303"/>
      <c r="M184" s="287"/>
      <c r="N184" s="288"/>
      <c r="O184" s="289">
        <f>SUM(O164:O165)</f>
        <v>0</v>
      </c>
      <c r="P184" s="289"/>
      <c r="Q184" s="289"/>
      <c r="R184" s="289"/>
      <c r="S184" s="286">
        <f>S164+S165+S166+S168+S169+S170+S167</f>
        <v>63807.13</v>
      </c>
      <c r="T184" s="142"/>
      <c r="U184" s="142"/>
      <c r="V184" s="142"/>
      <c r="W184" s="142"/>
      <c r="X184" s="142"/>
      <c r="Y184" s="142"/>
      <c r="Z184" s="142"/>
      <c r="AA184" s="142"/>
      <c r="AB184" s="142"/>
    </row>
    <row r="185" spans="1:52">
      <c r="A185" s="284"/>
      <c r="B185" s="303" t="s">
        <v>683</v>
      </c>
      <c r="C185" s="303"/>
      <c r="D185" s="303"/>
      <c r="E185" s="303"/>
      <c r="F185" s="303"/>
      <c r="G185" s="286">
        <f>SUM(G171:G178)</f>
        <v>18.5</v>
      </c>
      <c r="H185" s="303"/>
      <c r="I185" s="303"/>
      <c r="J185" s="303"/>
      <c r="K185" s="303"/>
      <c r="L185" s="303"/>
      <c r="M185" s="287"/>
      <c r="N185" s="288"/>
      <c r="O185" s="289">
        <f>SUM(O171:O177)</f>
        <v>0</v>
      </c>
      <c r="P185" s="289"/>
      <c r="Q185" s="289"/>
      <c r="R185" s="289"/>
      <c r="S185" s="286">
        <f>S171+S172+S173+S177+S174+S175+S176+S178</f>
        <v>116299.31</v>
      </c>
      <c r="T185" s="142"/>
      <c r="U185" s="142"/>
      <c r="V185" s="142"/>
      <c r="W185" s="142"/>
      <c r="X185" s="142"/>
      <c r="Y185" s="142"/>
      <c r="Z185" s="142"/>
      <c r="AA185" s="142"/>
      <c r="AB185" s="142"/>
    </row>
    <row r="186" spans="1:52">
      <c r="A186" s="284"/>
      <c r="B186" s="303" t="s">
        <v>710</v>
      </c>
      <c r="C186" s="303"/>
      <c r="D186" s="303"/>
      <c r="E186" s="303"/>
      <c r="F186" s="303"/>
      <c r="G186" s="286">
        <f>G180+G181+G182</f>
        <v>13</v>
      </c>
      <c r="H186" s="303"/>
      <c r="I186" s="303"/>
      <c r="J186" s="303"/>
      <c r="K186" s="303"/>
      <c r="L186" s="303"/>
      <c r="M186" s="287"/>
      <c r="N186" s="288"/>
      <c r="O186" s="289"/>
      <c r="P186" s="289"/>
      <c r="Q186" s="289"/>
      <c r="R186" s="289"/>
      <c r="S186" s="286">
        <f>S180+S181+S182</f>
        <v>52178</v>
      </c>
      <c r="T186" s="142"/>
      <c r="U186" s="142"/>
      <c r="V186" s="142"/>
      <c r="W186" s="142"/>
      <c r="X186" s="142"/>
      <c r="Y186" s="142"/>
      <c r="Z186" s="142"/>
      <c r="AA186" s="142"/>
      <c r="AB186" s="142"/>
    </row>
    <row r="187" spans="1:52" ht="15.75" thickBot="1">
      <c r="A187" s="290"/>
      <c r="B187" s="306" t="s">
        <v>684</v>
      </c>
      <c r="C187" s="306"/>
      <c r="D187" s="306"/>
      <c r="E187" s="306"/>
      <c r="F187" s="306"/>
      <c r="G187" s="292">
        <f>AJ183</f>
        <v>1</v>
      </c>
      <c r="H187" s="306"/>
      <c r="I187" s="306"/>
      <c r="J187" s="306"/>
      <c r="K187" s="306"/>
      <c r="L187" s="306"/>
      <c r="M187" s="294"/>
      <c r="N187" s="295"/>
      <c r="O187" s="296"/>
      <c r="P187" s="296"/>
      <c r="Q187" s="296"/>
      <c r="R187" s="296"/>
      <c r="S187" s="565">
        <f>AK183</f>
        <v>4058</v>
      </c>
      <c r="T187" s="142"/>
      <c r="U187" s="142"/>
      <c r="V187" s="142"/>
      <c r="W187" s="142"/>
      <c r="X187" s="142"/>
      <c r="Y187" s="142"/>
      <c r="Z187" s="142"/>
      <c r="AA187" s="142"/>
      <c r="AB187" s="142"/>
    </row>
    <row r="188" spans="1:52" ht="20.25" customHeight="1">
      <c r="A188" s="755" t="s">
        <v>157</v>
      </c>
      <c r="B188" s="756"/>
      <c r="C188" s="756"/>
      <c r="D188" s="756"/>
      <c r="E188" s="756"/>
      <c r="F188" s="756"/>
      <c r="G188" s="756"/>
      <c r="H188" s="756"/>
      <c r="I188" s="756"/>
      <c r="J188" s="756"/>
      <c r="K188" s="756"/>
      <c r="L188" s="756"/>
      <c r="M188" s="756"/>
      <c r="N188" s="756"/>
      <c r="O188" s="756"/>
      <c r="P188" s="756"/>
      <c r="Q188" s="756"/>
      <c r="R188" s="756"/>
      <c r="S188" s="757"/>
      <c r="T188" s="239"/>
      <c r="U188" s="239"/>
      <c r="V188" s="239"/>
      <c r="W188" s="239"/>
      <c r="X188" s="239"/>
      <c r="Y188" s="239"/>
      <c r="Z188" s="239"/>
      <c r="AA188" s="239"/>
      <c r="AB188" s="207"/>
    </row>
    <row r="189" spans="1:52" ht="58.5" customHeight="1">
      <c r="A189" s="372" t="s">
        <v>914</v>
      </c>
      <c r="B189" s="664" t="s">
        <v>1083</v>
      </c>
      <c r="C189" s="190" t="s">
        <v>799</v>
      </c>
      <c r="D189" s="191" t="s">
        <v>23</v>
      </c>
      <c r="E189" s="191"/>
      <c r="F189" s="191" t="s">
        <v>405</v>
      </c>
      <c r="G189" s="497">
        <v>1</v>
      </c>
      <c r="H189" s="588">
        <v>6294</v>
      </c>
      <c r="I189" s="585">
        <f>H189*25%</f>
        <v>1573.5</v>
      </c>
      <c r="J189" s="585"/>
      <c r="K189" s="191"/>
      <c r="L189" s="191"/>
      <c r="M189" s="160"/>
      <c r="N189" s="245">
        <f>H189+I189+J189+K189+L189+M189</f>
        <v>7867.5</v>
      </c>
      <c r="O189" s="160"/>
      <c r="P189" s="160"/>
      <c r="Q189" s="160"/>
      <c r="R189" s="160">
        <f>N189*30%</f>
        <v>2360.25</v>
      </c>
      <c r="S189" s="123">
        <f>G189*N189+(P189+R189)+O189</f>
        <v>10227.75</v>
      </c>
      <c r="T189" s="191"/>
      <c r="U189" s="142"/>
      <c r="V189" s="142"/>
      <c r="W189" s="142"/>
      <c r="X189" s="142"/>
      <c r="Y189" s="142"/>
      <c r="Z189" s="142"/>
      <c r="AA189" s="142"/>
      <c r="AB189" s="142"/>
      <c r="AC189" s="162">
        <v>1</v>
      </c>
      <c r="AD189" s="96">
        <f>IF(AC189=1,G189,0)</f>
        <v>1</v>
      </c>
      <c r="AE189" s="175">
        <f>IF(AC189=1,S189,0)</f>
        <v>10227.75</v>
      </c>
      <c r="AF189" s="96">
        <f>IF(AC189=2,G189,0)</f>
        <v>0</v>
      </c>
      <c r="AG189" s="175">
        <f>IF(AC189=2,S189,0)</f>
        <v>0</v>
      </c>
      <c r="AH189" s="96">
        <f>IF(AC189=3,G189,0)</f>
        <v>0</v>
      </c>
      <c r="AI189" s="175">
        <f>IF(AC189=3,S189,0)</f>
        <v>0</v>
      </c>
      <c r="AJ189" s="96">
        <f>IF(AC189=4,G189,0)</f>
        <v>0</v>
      </c>
      <c r="AK189" s="174">
        <f>IF(AC189=4,S189,0)</f>
        <v>0</v>
      </c>
    </row>
    <row r="190" spans="1:52" ht="27" customHeight="1">
      <c r="A190" s="372" t="s">
        <v>790</v>
      </c>
      <c r="B190" s="664" t="s">
        <v>131</v>
      </c>
      <c r="C190" s="663" t="s">
        <v>980</v>
      </c>
      <c r="D190" s="685" t="s">
        <v>964</v>
      </c>
      <c r="E190" s="685"/>
      <c r="F190" s="685" t="s">
        <v>407</v>
      </c>
      <c r="G190" s="682">
        <v>1</v>
      </c>
      <c r="H190" s="575" t="s">
        <v>1017</v>
      </c>
      <c r="I190" s="585"/>
      <c r="J190" s="585"/>
      <c r="K190" s="191"/>
      <c r="L190" s="421">
        <f>H190*15%</f>
        <v>1159.8</v>
      </c>
      <c r="M190" s="160"/>
      <c r="N190" s="245">
        <f>H190+I190+J190+K190+L190+M190</f>
        <v>8891.7999999999993</v>
      </c>
      <c r="O190" s="160"/>
      <c r="P190" s="160"/>
      <c r="Q190" s="160"/>
      <c r="R190" s="160">
        <f>N190*30%</f>
        <v>2667.54</v>
      </c>
      <c r="S190" s="123">
        <f>G190*N190+(P190+R190)+O190</f>
        <v>11559.34</v>
      </c>
      <c r="T190" s="191"/>
      <c r="U190" s="142"/>
      <c r="V190" s="142"/>
      <c r="W190" s="142"/>
      <c r="X190" s="142"/>
      <c r="Y190" s="142"/>
      <c r="Z190" s="142"/>
      <c r="AA190" s="142"/>
      <c r="AB190" s="142"/>
      <c r="AC190" s="162">
        <v>1</v>
      </c>
      <c r="AD190" s="96">
        <f>IF(AC190=1,G190,0)</f>
        <v>1</v>
      </c>
      <c r="AE190" s="175">
        <f>IF(AC190=1,S190,0)</f>
        <v>11559.34</v>
      </c>
      <c r="AF190" s="96">
        <f>IF(AC190=2,G190,0)</f>
        <v>0</v>
      </c>
      <c r="AG190" s="175">
        <f>IF(AC190=2,S190,0)</f>
        <v>0</v>
      </c>
      <c r="AH190" s="96">
        <f>IF(AC190=3,G190,0)</f>
        <v>0</v>
      </c>
      <c r="AI190" s="175">
        <f>IF(AC190=3,S190,0)</f>
        <v>0</v>
      </c>
      <c r="AJ190" s="96">
        <f>IF(AC190=4,G190,0)</f>
        <v>0</v>
      </c>
      <c r="AK190" s="174">
        <f>IF(AC190=4,S190,0)</f>
        <v>0</v>
      </c>
    </row>
    <row r="191" spans="1:52" s="168" customFormat="1" ht="27" customHeight="1">
      <c r="A191" s="395" t="s">
        <v>790</v>
      </c>
      <c r="B191" s="690" t="s">
        <v>377</v>
      </c>
      <c r="C191" s="691" t="s">
        <v>626</v>
      </c>
      <c r="D191" s="692" t="s">
        <v>964</v>
      </c>
      <c r="E191" s="692" t="s">
        <v>627</v>
      </c>
      <c r="F191" s="692" t="s">
        <v>405</v>
      </c>
      <c r="G191" s="693">
        <v>4</v>
      </c>
      <c r="H191" s="588">
        <v>6294</v>
      </c>
      <c r="I191" s="585"/>
      <c r="J191" s="605">
        <f>H191*10%</f>
        <v>629.4</v>
      </c>
      <c r="K191" s="311"/>
      <c r="L191" s="313"/>
      <c r="M191" s="397"/>
      <c r="N191" s="245">
        <f>H191+I191+J191+K191+L191+M191</f>
        <v>6923.4</v>
      </c>
      <c r="O191" s="397"/>
      <c r="P191" s="397"/>
      <c r="Q191" s="397"/>
      <c r="R191" s="160">
        <f>N191*30%</f>
        <v>2077.02</v>
      </c>
      <c r="S191" s="123">
        <f>(N191+R191)*G191</f>
        <v>36001.68</v>
      </c>
      <c r="T191" s="396"/>
      <c r="U191" s="334"/>
      <c r="V191" s="334"/>
      <c r="W191" s="334"/>
      <c r="X191" s="334"/>
      <c r="Y191" s="334"/>
      <c r="Z191" s="334"/>
      <c r="AA191" s="334"/>
      <c r="AB191" s="334"/>
      <c r="AC191" s="169"/>
      <c r="AD191" s="170"/>
      <c r="AE191" s="171"/>
      <c r="AF191" s="170"/>
      <c r="AG191" s="171"/>
      <c r="AH191" s="170"/>
      <c r="AI191" s="171"/>
      <c r="AJ191" s="170"/>
      <c r="AK191" s="172"/>
      <c r="AL191" s="185"/>
      <c r="AM191" s="185"/>
      <c r="AN191" s="185"/>
      <c r="AO191" s="185"/>
      <c r="AP191" s="185"/>
      <c r="AQ191" s="185"/>
      <c r="AR191" s="185"/>
      <c r="AS191" s="186"/>
      <c r="AT191" s="91"/>
      <c r="AU191" s="91"/>
      <c r="AV191" s="91"/>
      <c r="AW191" s="91"/>
      <c r="AX191" s="91"/>
      <c r="AY191" s="91"/>
      <c r="AZ191" s="91"/>
    </row>
    <row r="192" spans="1:52" ht="27" customHeight="1">
      <c r="A192" s="372" t="s">
        <v>790</v>
      </c>
      <c r="B192" s="664" t="s">
        <v>626</v>
      </c>
      <c r="C192" s="663" t="s">
        <v>724</v>
      </c>
      <c r="D192" s="685" t="s">
        <v>964</v>
      </c>
      <c r="E192" s="685" t="s">
        <v>627</v>
      </c>
      <c r="F192" s="685" t="s">
        <v>405</v>
      </c>
      <c r="G192" s="682">
        <v>1</v>
      </c>
      <c r="H192" s="588">
        <v>6294</v>
      </c>
      <c r="I192" s="585"/>
      <c r="J192" s="605">
        <f>H192*1%</f>
        <v>62.94</v>
      </c>
      <c r="K192" s="191"/>
      <c r="L192" s="160"/>
      <c r="M192" s="160"/>
      <c r="N192" s="245">
        <f>H192+I192+J192+K192+L192+M192</f>
        <v>6356.94</v>
      </c>
      <c r="O192" s="160"/>
      <c r="P192" s="160"/>
      <c r="Q192" s="160"/>
      <c r="R192" s="160">
        <f>N192*10%</f>
        <v>635.69399999999996</v>
      </c>
      <c r="S192" s="123">
        <f>G192*N192+(P192+R192)+O192</f>
        <v>6992.63</v>
      </c>
      <c r="T192" s="191"/>
      <c r="U192" s="142"/>
      <c r="V192" s="142"/>
      <c r="W192" s="142"/>
      <c r="X192" s="142"/>
      <c r="Y192" s="142"/>
      <c r="Z192" s="142"/>
      <c r="AA192" s="142"/>
      <c r="AB192" s="142"/>
    </row>
    <row r="193" spans="1:54" ht="28.5" customHeight="1">
      <c r="A193" s="372" t="s">
        <v>791</v>
      </c>
      <c r="B193" s="676" t="s">
        <v>132</v>
      </c>
      <c r="C193" s="663" t="s">
        <v>810</v>
      </c>
      <c r="D193" s="685" t="s">
        <v>505</v>
      </c>
      <c r="E193" s="685"/>
      <c r="F193" s="685" t="s">
        <v>399</v>
      </c>
      <c r="G193" s="682">
        <v>1</v>
      </c>
      <c r="H193" s="602">
        <v>5527</v>
      </c>
      <c r="I193" s="585">
        <f>H193*10%</f>
        <v>552.70000000000005</v>
      </c>
      <c r="J193" s="585"/>
      <c r="K193" s="191"/>
      <c r="L193" s="160"/>
      <c r="M193" s="160"/>
      <c r="N193" s="245">
        <f>H193+I193+J193+K193+L193+M193</f>
        <v>6079.7</v>
      </c>
      <c r="O193" s="160"/>
      <c r="P193" s="160"/>
      <c r="Q193" s="160"/>
      <c r="R193" s="160">
        <f>N193*30%</f>
        <v>1823.91</v>
      </c>
      <c r="S193" s="123">
        <f>G193*N193+(P193+R193)+O193</f>
        <v>7903.61</v>
      </c>
      <c r="T193" s="191"/>
      <c r="U193" s="142"/>
      <c r="V193" s="142"/>
      <c r="W193" s="142"/>
      <c r="X193" s="142"/>
      <c r="Y193" s="142"/>
      <c r="Z193" s="142"/>
      <c r="AA193" s="142"/>
      <c r="AB193" s="142"/>
      <c r="AC193" s="162">
        <v>2</v>
      </c>
      <c r="AD193" s="96">
        <f>IF(AC193=1,G193,0)</f>
        <v>0</v>
      </c>
      <c r="AE193" s="175">
        <f>IF(AC193=1,S193,0)</f>
        <v>0</v>
      </c>
      <c r="AF193" s="96">
        <f>IF(AC193=2,G193,0)</f>
        <v>1</v>
      </c>
      <c r="AG193" s="175">
        <f>IF(AC193=2,S193,0)</f>
        <v>7903.61</v>
      </c>
      <c r="AH193" s="96">
        <f>IF(AC193=3,G193,0)</f>
        <v>0</v>
      </c>
      <c r="AI193" s="175">
        <f>IF(AC193=3,S193,0)</f>
        <v>0</v>
      </c>
      <c r="AJ193" s="96">
        <f>IF(AC193=4,G193,0)</f>
        <v>0</v>
      </c>
      <c r="AK193" s="174">
        <f>IF(AC193=4,S193,0)</f>
        <v>0</v>
      </c>
      <c r="AT193" s="522">
        <f>SUM(S189:S192)</f>
        <v>64781.4</v>
      </c>
    </row>
    <row r="194" spans="1:54" s="168" customFormat="1" ht="14.25" customHeight="1">
      <c r="A194" s="395" t="s">
        <v>791</v>
      </c>
      <c r="B194" s="694" t="s">
        <v>972</v>
      </c>
      <c r="C194" s="695" t="s">
        <v>972</v>
      </c>
      <c r="D194" s="696" t="s">
        <v>526</v>
      </c>
      <c r="E194" s="696" t="s">
        <v>628</v>
      </c>
      <c r="F194" s="696"/>
      <c r="G194" s="697">
        <f>SUM(G195:G198)</f>
        <v>4.5</v>
      </c>
      <c r="H194" s="601"/>
      <c r="I194" s="587"/>
      <c r="J194" s="587"/>
      <c r="K194" s="396"/>
      <c r="L194" s="397"/>
      <c r="M194" s="397"/>
      <c r="N194" s="245">
        <f t="shared" ref="N194:N204" si="99">H194+I194+J194+K194+L194+M194</f>
        <v>0</v>
      </c>
      <c r="O194" s="397"/>
      <c r="P194" s="397"/>
      <c r="Q194" s="397"/>
      <c r="R194" s="397"/>
      <c r="S194" s="123">
        <f t="shared" ref="S194:S204" si="100">G194*N194+(P194+R194)+O194</f>
        <v>0</v>
      </c>
      <c r="T194" s="396"/>
      <c r="U194" s="334"/>
      <c r="V194" s="334"/>
      <c r="W194" s="334"/>
      <c r="X194" s="334"/>
      <c r="Y194" s="334"/>
      <c r="Z194" s="334"/>
      <c r="AA194" s="334"/>
      <c r="AB194" s="334"/>
      <c r="AC194" s="169"/>
      <c r="AD194" s="170"/>
      <c r="AE194" s="171"/>
      <c r="AF194" s="170"/>
      <c r="AG194" s="171"/>
      <c r="AH194" s="170"/>
      <c r="AI194" s="171"/>
      <c r="AJ194" s="170"/>
      <c r="AK194" s="172"/>
      <c r="AL194" s="185"/>
      <c r="AM194" s="185"/>
      <c r="AN194" s="185"/>
      <c r="AO194" s="185"/>
      <c r="AP194" s="185"/>
      <c r="AQ194" s="185"/>
      <c r="AR194" s="185"/>
      <c r="AS194" s="186"/>
      <c r="AT194" s="91"/>
      <c r="AU194" s="91"/>
      <c r="AV194" s="91"/>
      <c r="AW194" s="91"/>
      <c r="AX194" s="91"/>
      <c r="AY194" s="91"/>
      <c r="AZ194" s="91"/>
    </row>
    <row r="195" spans="1:54" ht="27.75" customHeight="1">
      <c r="A195" s="372" t="s">
        <v>791</v>
      </c>
      <c r="B195" s="664" t="s">
        <v>134</v>
      </c>
      <c r="C195" s="663" t="s">
        <v>972</v>
      </c>
      <c r="D195" s="685" t="s">
        <v>526</v>
      </c>
      <c r="E195" s="685" t="s">
        <v>628</v>
      </c>
      <c r="F195" s="685" t="s">
        <v>397</v>
      </c>
      <c r="G195" s="682">
        <v>1</v>
      </c>
      <c r="H195" s="573" t="s">
        <v>1022</v>
      </c>
      <c r="I195" s="575"/>
      <c r="J195" s="575"/>
      <c r="K195" s="191"/>
      <c r="L195" s="160"/>
      <c r="M195" s="160"/>
      <c r="N195" s="245">
        <v>5265</v>
      </c>
      <c r="O195" s="160"/>
      <c r="P195" s="160"/>
      <c r="Q195" s="160"/>
      <c r="R195" s="160">
        <f>N195*30%</f>
        <v>1579.5</v>
      </c>
      <c r="S195" s="123">
        <f>(N195+R195)*G195</f>
        <v>6844.5</v>
      </c>
      <c r="T195" s="191"/>
      <c r="U195" s="142"/>
      <c r="V195" s="142"/>
      <c r="W195" s="142"/>
      <c r="X195" s="142"/>
      <c r="Y195" s="142"/>
      <c r="Z195" s="142"/>
      <c r="AA195" s="142"/>
      <c r="AB195" s="142"/>
    </row>
    <row r="196" spans="1:54" ht="25.5" customHeight="1">
      <c r="A196" s="372" t="s">
        <v>791</v>
      </c>
      <c r="B196" s="664" t="s">
        <v>1036</v>
      </c>
      <c r="C196" s="663" t="s">
        <v>972</v>
      </c>
      <c r="D196" s="685" t="s">
        <v>526</v>
      </c>
      <c r="E196" s="685" t="s">
        <v>628</v>
      </c>
      <c r="F196" s="685" t="s">
        <v>399</v>
      </c>
      <c r="G196" s="682">
        <v>1</v>
      </c>
      <c r="H196" s="588">
        <v>5527</v>
      </c>
      <c r="I196" s="575"/>
      <c r="J196" s="575"/>
      <c r="K196" s="191"/>
      <c r="L196" s="160"/>
      <c r="M196" s="160"/>
      <c r="N196" s="245">
        <f t="shared" ref="N196:N197" si="101">H196+I196+J196+K196+L196+M196</f>
        <v>5527</v>
      </c>
      <c r="O196" s="160"/>
      <c r="P196" s="160"/>
      <c r="Q196" s="160"/>
      <c r="R196" s="160">
        <f>N196*30%</f>
        <v>1658.1</v>
      </c>
      <c r="S196" s="123">
        <f>(N196+R196)*G196</f>
        <v>7185.1</v>
      </c>
      <c r="T196" s="191"/>
      <c r="U196" s="142"/>
      <c r="V196" s="142"/>
      <c r="W196" s="142"/>
      <c r="X196" s="142"/>
      <c r="Y196" s="142"/>
      <c r="Z196" s="142"/>
      <c r="AA196" s="142"/>
      <c r="AB196" s="142"/>
    </row>
    <row r="197" spans="1:54" ht="25.5" customHeight="1">
      <c r="A197" s="372" t="s">
        <v>791</v>
      </c>
      <c r="B197" s="664" t="s">
        <v>135</v>
      </c>
      <c r="C197" s="663" t="s">
        <v>972</v>
      </c>
      <c r="D197" s="685" t="s">
        <v>526</v>
      </c>
      <c r="E197" s="685" t="s">
        <v>628</v>
      </c>
      <c r="F197" s="685" t="s">
        <v>401</v>
      </c>
      <c r="G197" s="682">
        <v>1</v>
      </c>
      <c r="H197" s="588">
        <v>5240</v>
      </c>
      <c r="I197" s="575"/>
      <c r="J197" s="575"/>
      <c r="K197" s="191"/>
      <c r="L197" s="160"/>
      <c r="M197" s="160"/>
      <c r="N197" s="245">
        <f t="shared" si="101"/>
        <v>5240</v>
      </c>
      <c r="O197" s="160"/>
      <c r="P197" s="160"/>
      <c r="Q197" s="160"/>
      <c r="R197" s="160">
        <f>N197*30%</f>
        <v>1572</v>
      </c>
      <c r="S197" s="123">
        <f>(N197+R197)*G197</f>
        <v>6812</v>
      </c>
      <c r="T197" s="191"/>
      <c r="U197" s="142"/>
      <c r="V197" s="142"/>
      <c r="W197" s="142"/>
      <c r="X197" s="142"/>
      <c r="Y197" s="142"/>
      <c r="Z197" s="142"/>
      <c r="AA197" s="142"/>
      <c r="AB197" s="142"/>
    </row>
    <row r="198" spans="1:54" ht="25.5" customHeight="1">
      <c r="A198" s="372" t="s">
        <v>791</v>
      </c>
      <c r="B198" s="664" t="s">
        <v>1037</v>
      </c>
      <c r="C198" s="663" t="s">
        <v>972</v>
      </c>
      <c r="D198" s="685" t="s">
        <v>526</v>
      </c>
      <c r="E198" s="685" t="s">
        <v>628</v>
      </c>
      <c r="F198" s="685" t="s">
        <v>406</v>
      </c>
      <c r="G198" s="682">
        <v>1.5</v>
      </c>
      <c r="H198" s="588">
        <v>4920</v>
      </c>
      <c r="I198" s="575"/>
      <c r="J198" s="575"/>
      <c r="K198" s="191"/>
      <c r="L198" s="160"/>
      <c r="M198" s="160"/>
      <c r="N198" s="245">
        <f t="shared" si="99"/>
        <v>4920</v>
      </c>
      <c r="O198" s="160"/>
      <c r="P198" s="160"/>
      <c r="Q198" s="160"/>
      <c r="R198" s="160">
        <f>N198*30%</f>
        <v>1476</v>
      </c>
      <c r="S198" s="123">
        <f>(N198+R198)*G198</f>
        <v>9594</v>
      </c>
      <c r="T198" s="191"/>
      <c r="U198" s="142"/>
      <c r="V198" s="142"/>
      <c r="W198" s="142"/>
      <c r="X198" s="142"/>
      <c r="Y198" s="142"/>
      <c r="Z198" s="142"/>
      <c r="AA198" s="142"/>
      <c r="AB198" s="142"/>
    </row>
    <row r="199" spans="1:54">
      <c r="A199" s="468" t="s">
        <v>791</v>
      </c>
      <c r="B199" s="698" t="s">
        <v>624</v>
      </c>
      <c r="C199" s="672" t="s">
        <v>810</v>
      </c>
      <c r="D199" s="681">
        <v>3231</v>
      </c>
      <c r="E199" s="681"/>
      <c r="F199" s="681"/>
      <c r="G199" s="697">
        <v>4.5</v>
      </c>
      <c r="H199" s="585"/>
      <c r="I199" s="588"/>
      <c r="J199" s="588"/>
      <c r="K199" s="346"/>
      <c r="L199" s="160"/>
      <c r="M199" s="160"/>
      <c r="N199" s="245">
        <f t="shared" si="99"/>
        <v>0</v>
      </c>
      <c r="O199" s="196"/>
      <c r="P199" s="196"/>
      <c r="Q199" s="196"/>
      <c r="R199" s="196"/>
      <c r="S199" s="123">
        <f t="shared" si="100"/>
        <v>0</v>
      </c>
      <c r="T199" s="346"/>
      <c r="U199" s="142"/>
      <c r="V199" s="142"/>
      <c r="W199" s="142"/>
      <c r="X199" s="142"/>
      <c r="Y199" s="142"/>
      <c r="Z199" s="142"/>
      <c r="AA199" s="142"/>
      <c r="AB199" s="142"/>
      <c r="BB199" s="530"/>
    </row>
    <row r="200" spans="1:54" ht="27.75" customHeight="1">
      <c r="A200" s="372" t="s">
        <v>791</v>
      </c>
      <c r="B200" s="699" t="s">
        <v>730</v>
      </c>
      <c r="C200" s="700" t="s">
        <v>810</v>
      </c>
      <c r="D200" s="681">
        <v>3231</v>
      </c>
      <c r="E200" s="681"/>
      <c r="F200" s="681">
        <v>9</v>
      </c>
      <c r="G200" s="682">
        <v>3</v>
      </c>
      <c r="H200" s="602">
        <v>5527</v>
      </c>
      <c r="I200" s="588"/>
      <c r="J200" s="588"/>
      <c r="K200" s="346"/>
      <c r="L200" s="160"/>
      <c r="M200" s="160"/>
      <c r="N200" s="245">
        <v>5005</v>
      </c>
      <c r="O200" s="160"/>
      <c r="P200" s="160"/>
      <c r="Q200" s="160"/>
      <c r="R200" s="160">
        <f>N200*30%</f>
        <v>1501.5</v>
      </c>
      <c r="S200" s="123">
        <f>(N200+R200)*G200</f>
        <v>19519.5</v>
      </c>
      <c r="T200" s="346"/>
      <c r="U200" s="142"/>
      <c r="V200" s="142"/>
      <c r="W200" s="142"/>
      <c r="X200" s="142"/>
      <c r="Y200" s="142"/>
      <c r="Z200" s="142"/>
      <c r="AA200" s="142"/>
      <c r="AB200" s="142"/>
      <c r="BB200" s="530"/>
    </row>
    <row r="201" spans="1:54" ht="26.25" hidden="1" customHeight="1">
      <c r="A201" s="372" t="s">
        <v>791</v>
      </c>
      <c r="B201" s="699" t="s">
        <v>863</v>
      </c>
      <c r="C201" s="700" t="s">
        <v>810</v>
      </c>
      <c r="D201" s="701">
        <v>3231</v>
      </c>
      <c r="E201" s="701"/>
      <c r="F201" s="701">
        <v>8</v>
      </c>
      <c r="G201" s="702"/>
      <c r="H201" s="588"/>
      <c r="I201" s="595"/>
      <c r="J201" s="595"/>
      <c r="K201" s="345"/>
      <c r="L201" s="202"/>
      <c r="M201" s="160"/>
      <c r="N201" s="245">
        <f>H201+I201+J201+K201+L201+M201</f>
        <v>0</v>
      </c>
      <c r="O201" s="202"/>
      <c r="P201" s="202"/>
      <c r="Q201" s="202"/>
      <c r="R201" s="202">
        <f>N201*10%</f>
        <v>0</v>
      </c>
      <c r="S201" s="123">
        <f>G201*N201+(P201+R201)+O201</f>
        <v>0</v>
      </c>
      <c r="T201" s="345"/>
      <c r="U201" s="142"/>
      <c r="V201" s="142"/>
      <c r="W201" s="142"/>
      <c r="X201" s="142"/>
      <c r="Y201" s="142"/>
      <c r="Z201" s="142"/>
      <c r="AA201" s="142"/>
      <c r="AB201" s="142"/>
      <c r="BB201" s="530"/>
    </row>
    <row r="202" spans="1:54" ht="27.75" hidden="1" customHeight="1">
      <c r="A202" s="372" t="s">
        <v>791</v>
      </c>
      <c r="B202" s="699" t="s">
        <v>484</v>
      </c>
      <c r="C202" s="700" t="s">
        <v>810</v>
      </c>
      <c r="D202" s="701">
        <v>3231</v>
      </c>
      <c r="E202" s="701"/>
      <c r="F202" s="701">
        <v>7</v>
      </c>
      <c r="G202" s="702"/>
      <c r="H202" s="497"/>
      <c r="I202" s="595"/>
      <c r="J202" s="595"/>
      <c r="K202" s="345"/>
      <c r="L202" s="202"/>
      <c r="M202" s="160"/>
      <c r="N202" s="245">
        <f t="shared" si="99"/>
        <v>0</v>
      </c>
      <c r="O202" s="202"/>
      <c r="P202" s="202"/>
      <c r="Q202" s="202"/>
      <c r="R202" s="202">
        <f>N202*20%</f>
        <v>0</v>
      </c>
      <c r="S202" s="123">
        <f t="shared" si="100"/>
        <v>0</v>
      </c>
      <c r="T202" s="345"/>
      <c r="U202" s="142"/>
      <c r="V202" s="142"/>
      <c r="W202" s="142"/>
      <c r="X202" s="142"/>
      <c r="Y202" s="142"/>
      <c r="Z202" s="142"/>
      <c r="AA202" s="142"/>
      <c r="AB202" s="142"/>
      <c r="BB202" s="530"/>
    </row>
    <row r="203" spans="1:54" ht="18" customHeight="1">
      <c r="A203" s="372" t="s">
        <v>791</v>
      </c>
      <c r="B203" s="699" t="s">
        <v>485</v>
      </c>
      <c r="C203" s="700" t="s">
        <v>810</v>
      </c>
      <c r="D203" s="701">
        <v>3231</v>
      </c>
      <c r="E203" s="701"/>
      <c r="F203" s="701">
        <v>6</v>
      </c>
      <c r="G203" s="702">
        <v>1.5</v>
      </c>
      <c r="H203" s="497">
        <v>4633</v>
      </c>
      <c r="I203" s="595"/>
      <c r="J203" s="595"/>
      <c r="K203" s="345"/>
      <c r="L203" s="202"/>
      <c r="M203" s="160"/>
      <c r="N203" s="245">
        <f t="shared" si="99"/>
        <v>4633</v>
      </c>
      <c r="O203" s="202"/>
      <c r="P203" s="202"/>
      <c r="Q203" s="202"/>
      <c r="R203" s="202">
        <f>N203*20%</f>
        <v>926.6</v>
      </c>
      <c r="S203" s="123">
        <f t="shared" si="100"/>
        <v>7876.1</v>
      </c>
      <c r="T203" s="345"/>
      <c r="U203" s="142"/>
      <c r="V203" s="142"/>
      <c r="W203" s="142"/>
      <c r="X203" s="142"/>
      <c r="Y203" s="142"/>
      <c r="Z203" s="142"/>
      <c r="AA203" s="142"/>
      <c r="AB203" s="142"/>
      <c r="BB203" s="530"/>
    </row>
    <row r="204" spans="1:54" ht="15.75" thickBot="1">
      <c r="A204" s="372" t="s">
        <v>792</v>
      </c>
      <c r="B204" s="190" t="s">
        <v>335</v>
      </c>
      <c r="C204" s="190" t="s">
        <v>335</v>
      </c>
      <c r="D204" s="191" t="s">
        <v>511</v>
      </c>
      <c r="E204" s="191" t="s">
        <v>634</v>
      </c>
      <c r="F204" s="191" t="s">
        <v>400</v>
      </c>
      <c r="G204" s="497">
        <v>1</v>
      </c>
      <c r="H204" s="576" t="s">
        <v>1023</v>
      </c>
      <c r="I204" s="575"/>
      <c r="J204" s="575"/>
      <c r="K204" s="191"/>
      <c r="L204" s="232"/>
      <c r="M204" s="160"/>
      <c r="N204" s="189">
        <f t="shared" si="99"/>
        <v>4058</v>
      </c>
      <c r="O204" s="189"/>
      <c r="P204" s="189"/>
      <c r="Q204" s="189"/>
      <c r="R204" s="189"/>
      <c r="S204" s="123">
        <f t="shared" si="100"/>
        <v>4058</v>
      </c>
      <c r="T204" s="193"/>
      <c r="U204" s="142"/>
      <c r="V204" s="142"/>
      <c r="W204" s="142"/>
      <c r="X204" s="142"/>
      <c r="Y204" s="142"/>
      <c r="Z204" s="142"/>
      <c r="AA204" s="142"/>
      <c r="AB204" s="142"/>
      <c r="AC204" s="162">
        <v>4</v>
      </c>
      <c r="AD204" s="96">
        <f>IF(AC204=1,G204,0)</f>
        <v>0</v>
      </c>
      <c r="AE204" s="175">
        <f>IF(AC204=1,S204,0)</f>
        <v>0</v>
      </c>
      <c r="AF204" s="96">
        <f>IF(AC204=2,G204,0)</f>
        <v>0</v>
      </c>
      <c r="AG204" s="175">
        <f>IF(AC204=2,S204,0)</f>
        <v>0</v>
      </c>
      <c r="AH204" s="96">
        <f>IF(AC204=3,G204,0)</f>
        <v>0</v>
      </c>
      <c r="AI204" s="175">
        <f>IF(AC204=3,S204,0)</f>
        <v>0</v>
      </c>
      <c r="AJ204" s="96">
        <f>IF(AC204=4,G204,0)</f>
        <v>1</v>
      </c>
      <c r="AK204" s="174">
        <f>IF(AC204=4,S204,0)</f>
        <v>4058</v>
      </c>
    </row>
    <row r="205" spans="1:54" ht="30.75" customHeight="1">
      <c r="A205" s="372" t="s">
        <v>793</v>
      </c>
      <c r="B205" s="424" t="s">
        <v>646</v>
      </c>
      <c r="C205" s="424" t="s">
        <v>646</v>
      </c>
      <c r="D205" s="201" t="s">
        <v>508</v>
      </c>
      <c r="E205" s="201" t="s">
        <v>811</v>
      </c>
      <c r="F205" s="201" t="s">
        <v>400</v>
      </c>
      <c r="G205" s="581">
        <v>4.5</v>
      </c>
      <c r="H205" s="576" t="s">
        <v>1023</v>
      </c>
      <c r="I205" s="583"/>
      <c r="J205" s="583"/>
      <c r="K205" s="201"/>
      <c r="L205" s="201"/>
      <c r="M205" s="160"/>
      <c r="N205" s="245">
        <v>3674</v>
      </c>
      <c r="O205" s="202"/>
      <c r="P205" s="202"/>
      <c r="Q205" s="202"/>
      <c r="R205" s="202"/>
      <c r="S205" s="123">
        <f>(N205+R205)*G205</f>
        <v>16533</v>
      </c>
      <c r="T205" s="201"/>
      <c r="U205" s="142"/>
      <c r="V205" s="142"/>
      <c r="W205" s="142"/>
      <c r="X205" s="142"/>
      <c r="Y205" s="142"/>
      <c r="Z205" s="142"/>
      <c r="AA205" s="142"/>
      <c r="AB205" s="142"/>
      <c r="AC205" s="162">
        <v>3</v>
      </c>
      <c r="AD205" s="96">
        <f>IF(AC205=1,G205,0)</f>
        <v>0</v>
      </c>
      <c r="AE205" s="175">
        <f>IF(AC205=1,S205,0)</f>
        <v>0</v>
      </c>
      <c r="AF205" s="96">
        <f>IF(AC205=2,G205,0)</f>
        <v>0</v>
      </c>
      <c r="AG205" s="175">
        <f>IF(AC205=2,S205,0)</f>
        <v>0</v>
      </c>
      <c r="AH205" s="96">
        <f>IF(AC205=3,G205,0)</f>
        <v>4.5</v>
      </c>
      <c r="AI205" s="175">
        <f>IF(AC205=3,S205,0)</f>
        <v>16533</v>
      </c>
      <c r="AJ205" s="96">
        <f>IF(AC205=4,G205,0)</f>
        <v>0</v>
      </c>
      <c r="AK205" s="174">
        <f>IF(AC205=4,S205,0)</f>
        <v>0</v>
      </c>
    </row>
    <row r="206" spans="1:54" ht="44.25" customHeight="1" thickBot="1">
      <c r="A206" s="372" t="s">
        <v>793</v>
      </c>
      <c r="B206" s="377" t="s">
        <v>382</v>
      </c>
      <c r="C206" s="422" t="s">
        <v>803</v>
      </c>
      <c r="D206" s="191" t="s">
        <v>508</v>
      </c>
      <c r="E206" s="195"/>
      <c r="F206" s="195" t="s">
        <v>402</v>
      </c>
      <c r="G206" s="572">
        <v>0.5</v>
      </c>
      <c r="H206" s="577">
        <v>3770</v>
      </c>
      <c r="I206" s="592"/>
      <c r="J206" s="592"/>
      <c r="K206" s="195"/>
      <c r="L206" s="193"/>
      <c r="M206" s="164"/>
      <c r="N206" s="245">
        <f>H206+I206+J206+K206+L206+M206</f>
        <v>3770</v>
      </c>
      <c r="O206" s="196"/>
      <c r="P206" s="196"/>
      <c r="Q206" s="196"/>
      <c r="R206" s="196"/>
      <c r="S206" s="123">
        <f>G206*N206+(P206+R206)+O206</f>
        <v>1885</v>
      </c>
      <c r="T206" s="142"/>
      <c r="U206" s="142"/>
      <c r="V206" s="142"/>
      <c r="W206" s="142"/>
      <c r="X206" s="142"/>
      <c r="Y206" s="142"/>
      <c r="Z206" s="142"/>
      <c r="AA206" s="142"/>
      <c r="AB206" s="142"/>
      <c r="AC206" s="162">
        <v>3</v>
      </c>
      <c r="AD206" s="96">
        <f>IF(AC206=1,G206,0)</f>
        <v>0</v>
      </c>
      <c r="AE206" s="175">
        <f>IF(AC206=1,S206,0)</f>
        <v>0</v>
      </c>
      <c r="AF206" s="96">
        <f>IF(AC206=2,G206,0)</f>
        <v>0</v>
      </c>
      <c r="AG206" s="175">
        <f>IF(AC206=2,S206,0)</f>
        <v>0</v>
      </c>
      <c r="AH206" s="96">
        <f>IF(AC206=3,G206,0)</f>
        <v>0.5</v>
      </c>
      <c r="AI206" s="175">
        <f>IF(AC206=3,S206,0)</f>
        <v>1885</v>
      </c>
      <c r="AJ206" s="96">
        <f>IF(AC206=4,G206,0)</f>
        <v>0</v>
      </c>
      <c r="AK206" s="174">
        <f>IF(AC206=4,S206,0)</f>
        <v>0</v>
      </c>
    </row>
    <row r="207" spans="1:54" s="168" customFormat="1">
      <c r="A207" s="275"/>
      <c r="B207" s="300" t="s">
        <v>681</v>
      </c>
      <c r="C207" s="301"/>
      <c r="D207" s="301"/>
      <c r="E207" s="301"/>
      <c r="F207" s="301"/>
      <c r="G207" s="279">
        <f>G189+G190+G191+G192+G193+G195+G196+G197+G198+G200+G203+G204+G205+G206</f>
        <v>23</v>
      </c>
      <c r="H207" s="301"/>
      <c r="I207" s="301"/>
      <c r="J207" s="301"/>
      <c r="K207" s="301"/>
      <c r="L207" s="301"/>
      <c r="M207" s="343"/>
      <c r="N207" s="283"/>
      <c r="O207" s="282">
        <f>SUM(O189:O206)</f>
        <v>0</v>
      </c>
      <c r="P207" s="282"/>
      <c r="Q207" s="282"/>
      <c r="R207" s="282"/>
      <c r="S207" s="302">
        <f>SUM(S189:S206)</f>
        <v>152992.21</v>
      </c>
      <c r="T207" s="209"/>
      <c r="U207" s="209"/>
      <c r="V207" s="209"/>
      <c r="W207" s="209"/>
      <c r="X207" s="209"/>
      <c r="Y207" s="209"/>
      <c r="Z207" s="209"/>
      <c r="AA207" s="209"/>
      <c r="AB207" s="209">
        <f>SUM(G189:G206)</f>
        <v>32</v>
      </c>
      <c r="AC207" s="169"/>
      <c r="AD207" s="170">
        <f t="shared" ref="AD207:AK207" si="102">SUM(AD189:AD206)</f>
        <v>2</v>
      </c>
      <c r="AE207" s="171">
        <f t="shared" si="102"/>
        <v>21787.09</v>
      </c>
      <c r="AF207" s="170">
        <f t="shared" si="102"/>
        <v>1</v>
      </c>
      <c r="AG207" s="171">
        <f t="shared" si="102"/>
        <v>7903.61</v>
      </c>
      <c r="AH207" s="170">
        <f t="shared" si="102"/>
        <v>5</v>
      </c>
      <c r="AI207" s="171">
        <f t="shared" si="102"/>
        <v>18418</v>
      </c>
      <c r="AJ207" s="170">
        <f t="shared" si="102"/>
        <v>1</v>
      </c>
      <c r="AK207" s="171">
        <f t="shared" si="102"/>
        <v>4058</v>
      </c>
      <c r="AL207" s="185">
        <f t="shared" ref="AL207:AS207" si="103">AD207</f>
        <v>2</v>
      </c>
      <c r="AM207" s="185">
        <f t="shared" si="103"/>
        <v>21787.09</v>
      </c>
      <c r="AN207" s="185">
        <f t="shared" si="103"/>
        <v>1</v>
      </c>
      <c r="AO207" s="185">
        <f t="shared" si="103"/>
        <v>7903.61</v>
      </c>
      <c r="AP207" s="185">
        <f t="shared" si="103"/>
        <v>5</v>
      </c>
      <c r="AQ207" s="185">
        <f t="shared" si="103"/>
        <v>18418</v>
      </c>
      <c r="AR207" s="185">
        <f t="shared" si="103"/>
        <v>1</v>
      </c>
      <c r="AS207" s="186">
        <f t="shared" si="103"/>
        <v>4058</v>
      </c>
      <c r="AT207" s="185">
        <f>SUM(S208:S210)</f>
        <v>148934.21</v>
      </c>
      <c r="AU207" s="91"/>
      <c r="AV207" s="91"/>
      <c r="AW207" s="91"/>
      <c r="AX207" s="91"/>
      <c r="AY207" s="91"/>
      <c r="AZ207" s="91"/>
    </row>
    <row r="208" spans="1:54">
      <c r="A208" s="284"/>
      <c r="B208" s="303" t="s">
        <v>682</v>
      </c>
      <c r="C208" s="304"/>
      <c r="D208" s="304"/>
      <c r="E208" s="304"/>
      <c r="F208" s="304"/>
      <c r="G208" s="286">
        <f>G189+G190+G191+G192</f>
        <v>7</v>
      </c>
      <c r="H208" s="304"/>
      <c r="I208" s="304"/>
      <c r="J208" s="304"/>
      <c r="K208" s="304"/>
      <c r="L208" s="304"/>
      <c r="M208" s="287"/>
      <c r="N208" s="288"/>
      <c r="O208" s="289"/>
      <c r="P208" s="289"/>
      <c r="Q208" s="289"/>
      <c r="R208" s="289"/>
      <c r="S208" s="351">
        <f>SUM(S189:S192)</f>
        <v>64781.4</v>
      </c>
      <c r="T208" s="142"/>
      <c r="U208" s="142"/>
      <c r="V208" s="142"/>
      <c r="W208" s="142"/>
      <c r="X208" s="142"/>
      <c r="Y208" s="142"/>
      <c r="Z208" s="142"/>
      <c r="AA208" s="142"/>
      <c r="AB208" s="142"/>
      <c r="AI208" s="171"/>
      <c r="AP208" s="185">
        <f>AH208</f>
        <v>0</v>
      </c>
    </row>
    <row r="209" spans="1:52">
      <c r="A209" s="284"/>
      <c r="B209" s="303" t="s">
        <v>683</v>
      </c>
      <c r="C209" s="304"/>
      <c r="D209" s="304"/>
      <c r="E209" s="304"/>
      <c r="F209" s="304"/>
      <c r="G209" s="286">
        <f>G193+G195+G196+G197+G198+G200+G203</f>
        <v>10</v>
      </c>
      <c r="H209" s="304"/>
      <c r="I209" s="304"/>
      <c r="J209" s="304"/>
      <c r="K209" s="304"/>
      <c r="L209" s="304"/>
      <c r="M209" s="287"/>
      <c r="N209" s="288"/>
      <c r="O209" s="289"/>
      <c r="P209" s="289"/>
      <c r="Q209" s="289"/>
      <c r="R209" s="289"/>
      <c r="S209" s="351">
        <f>SUM(S193:S203)</f>
        <v>65734.81</v>
      </c>
      <c r="T209" s="142"/>
      <c r="U209" s="142"/>
      <c r="V209" s="142"/>
      <c r="W209" s="142"/>
      <c r="X209" s="142"/>
      <c r="Y209" s="142"/>
      <c r="Z209" s="142"/>
      <c r="AA209" s="142"/>
      <c r="AB209" s="142"/>
      <c r="AI209" s="171"/>
      <c r="AP209" s="185">
        <f>AH209</f>
        <v>0</v>
      </c>
    </row>
    <row r="210" spans="1:52" ht="15.75" thickBot="1">
      <c r="A210" s="290"/>
      <c r="B210" s="350" t="s">
        <v>719</v>
      </c>
      <c r="C210" s="350"/>
      <c r="D210" s="350"/>
      <c r="E210" s="350"/>
      <c r="F210" s="350"/>
      <c r="G210" s="278">
        <f>AH207</f>
        <v>5</v>
      </c>
      <c r="H210" s="350"/>
      <c r="I210" s="350"/>
      <c r="J210" s="350"/>
      <c r="K210" s="350"/>
      <c r="L210" s="350"/>
      <c r="M210" s="552"/>
      <c r="N210" s="353"/>
      <c r="O210" s="325"/>
      <c r="P210" s="325"/>
      <c r="Q210" s="325"/>
      <c r="R210" s="325"/>
      <c r="S210" s="414">
        <f>SUM(S205:S206)</f>
        <v>18418</v>
      </c>
      <c r="T210" s="142"/>
      <c r="U210" s="142"/>
      <c r="V210" s="142"/>
      <c r="W210" s="142"/>
      <c r="X210" s="142"/>
      <c r="Y210" s="142"/>
      <c r="Z210" s="142"/>
      <c r="AA210" s="142"/>
      <c r="AB210" s="142"/>
      <c r="AI210" s="171"/>
      <c r="AP210" s="185">
        <f>AH210</f>
        <v>0</v>
      </c>
    </row>
    <row r="211" spans="1:52" ht="12.75" customHeight="1" thickBot="1">
      <c r="A211" s="198"/>
      <c r="B211" s="306" t="s">
        <v>684</v>
      </c>
      <c r="C211" s="307"/>
      <c r="D211" s="307"/>
      <c r="E211" s="307"/>
      <c r="F211" s="307"/>
      <c r="G211" s="278">
        <f>G204</f>
        <v>1</v>
      </c>
      <c r="H211" s="307"/>
      <c r="I211" s="307"/>
      <c r="J211" s="307"/>
      <c r="K211" s="307"/>
      <c r="L211" s="307"/>
      <c r="M211" s="294"/>
      <c r="N211" s="295"/>
      <c r="O211" s="296">
        <f>SUM(O206:O206)</f>
        <v>0</v>
      </c>
      <c r="P211" s="296"/>
      <c r="Q211" s="296"/>
      <c r="R211" s="296"/>
      <c r="S211" s="565">
        <f>S204</f>
        <v>4058</v>
      </c>
      <c r="T211" s="142"/>
      <c r="U211" s="142"/>
      <c r="V211" s="142"/>
      <c r="W211" s="142"/>
      <c r="X211" s="142"/>
      <c r="Y211" s="142"/>
      <c r="Z211" s="142"/>
      <c r="AA211" s="142"/>
      <c r="AB211" s="142"/>
      <c r="AI211" s="171"/>
      <c r="AP211" s="185"/>
    </row>
    <row r="212" spans="1:52" ht="18.75" hidden="1" customHeight="1">
      <c r="A212" s="753" t="s">
        <v>158</v>
      </c>
      <c r="B212" s="733"/>
      <c r="C212" s="733"/>
      <c r="D212" s="733"/>
      <c r="E212" s="733"/>
      <c r="F212" s="733"/>
      <c r="G212" s="733"/>
      <c r="H212" s="733"/>
      <c r="I212" s="733"/>
      <c r="J212" s="733"/>
      <c r="K212" s="733"/>
      <c r="L212" s="733"/>
      <c r="M212" s="733"/>
      <c r="N212" s="733"/>
      <c r="O212" s="733"/>
      <c r="P212" s="733"/>
      <c r="Q212" s="733"/>
      <c r="R212" s="733"/>
      <c r="S212" s="754"/>
      <c r="T212" s="237"/>
      <c r="U212" s="237"/>
      <c r="V212" s="237"/>
      <c r="W212" s="237"/>
      <c r="X212" s="237"/>
      <c r="Y212" s="237"/>
      <c r="Z212" s="237"/>
      <c r="AA212" s="237"/>
      <c r="AB212" s="205"/>
    </row>
    <row r="213" spans="1:52" ht="30" hidden="1">
      <c r="A213" s="372" t="s">
        <v>790</v>
      </c>
      <c r="B213" s="190" t="s">
        <v>1038</v>
      </c>
      <c r="C213" s="190" t="s">
        <v>799</v>
      </c>
      <c r="D213" s="191" t="s">
        <v>23</v>
      </c>
      <c r="E213" s="191"/>
      <c r="F213" s="191" t="s">
        <v>403</v>
      </c>
      <c r="G213" s="589"/>
      <c r="H213" s="584">
        <v>7253</v>
      </c>
      <c r="I213" s="585">
        <f>H213*10%</f>
        <v>725.3</v>
      </c>
      <c r="J213" s="191"/>
      <c r="K213" s="191"/>
      <c r="L213" s="232"/>
      <c r="M213" s="160"/>
      <c r="N213" s="245">
        <f t="shared" ref="N213:N219" si="104">H213+I213+J213+K213+L213+M213</f>
        <v>7978.3</v>
      </c>
      <c r="O213" s="160"/>
      <c r="P213" s="160"/>
      <c r="Q213" s="160"/>
      <c r="R213" s="160"/>
      <c r="S213" s="123">
        <f t="shared" ref="S213:S219" si="105">G213*N213+(P213+R213)+O213</f>
        <v>0</v>
      </c>
      <c r="T213" s="191"/>
      <c r="U213" s="142"/>
      <c r="V213" s="142"/>
      <c r="W213" s="142"/>
      <c r="X213" s="142"/>
      <c r="Y213" s="142"/>
      <c r="Z213" s="142"/>
      <c r="AA213" s="142"/>
      <c r="AB213" s="142"/>
      <c r="AC213" s="162">
        <v>1</v>
      </c>
      <c r="AD213" s="96">
        <f>IF(AC213=1,G213,0)</f>
        <v>0</v>
      </c>
      <c r="AE213" s="175">
        <f>IF(AC213=1,S213,0)</f>
        <v>0</v>
      </c>
      <c r="AF213" s="96">
        <f>IF(AC213=2,G213,0)</f>
        <v>0</v>
      </c>
      <c r="AG213" s="175">
        <f>IF(AC213=2,S213,0)</f>
        <v>0</v>
      </c>
      <c r="AH213" s="96">
        <f>IF(AC213=3,G213,0)</f>
        <v>0</v>
      </c>
      <c r="AI213" s="175">
        <f>IF(AC213=3,S213,0)</f>
        <v>0</v>
      </c>
      <c r="AJ213" s="96">
        <f>IF(AC213=4,G213,0)</f>
        <v>0</v>
      </c>
      <c r="AK213" s="174">
        <f>IF(AC213=4,S213,0)</f>
        <v>0</v>
      </c>
    </row>
    <row r="214" spans="1:52" ht="30" hidden="1">
      <c r="A214" s="372" t="s">
        <v>791</v>
      </c>
      <c r="B214" s="190" t="s">
        <v>130</v>
      </c>
      <c r="C214" s="190" t="s">
        <v>624</v>
      </c>
      <c r="D214" s="191" t="s">
        <v>505</v>
      </c>
      <c r="E214" s="191"/>
      <c r="F214" s="191" t="s">
        <v>399</v>
      </c>
      <c r="G214" s="589"/>
      <c r="H214" s="604">
        <v>5527</v>
      </c>
      <c r="I214" s="585"/>
      <c r="J214" s="191"/>
      <c r="K214" s="191"/>
      <c r="L214" s="232"/>
      <c r="M214" s="160"/>
      <c r="N214" s="245">
        <f t="shared" si="104"/>
        <v>5527</v>
      </c>
      <c r="O214" s="160"/>
      <c r="P214" s="160"/>
      <c r="Q214" s="160"/>
      <c r="R214" s="160"/>
      <c r="S214" s="123">
        <f t="shared" si="105"/>
        <v>0</v>
      </c>
      <c r="T214" s="191"/>
      <c r="U214" s="142"/>
      <c r="V214" s="142"/>
      <c r="W214" s="142"/>
      <c r="X214" s="142"/>
      <c r="Y214" s="142"/>
      <c r="Z214" s="142"/>
      <c r="AA214" s="142"/>
      <c r="AB214" s="142"/>
    </row>
    <row r="215" spans="1:52" s="537" customFormat="1" hidden="1">
      <c r="A215" s="372" t="s">
        <v>791</v>
      </c>
      <c r="B215" s="190" t="s">
        <v>624</v>
      </c>
      <c r="C215" s="190" t="s">
        <v>624</v>
      </c>
      <c r="D215" s="191" t="s">
        <v>505</v>
      </c>
      <c r="E215" s="191"/>
      <c r="F215" s="191" t="s">
        <v>401</v>
      </c>
      <c r="G215" s="589"/>
      <c r="H215" s="584">
        <v>5240</v>
      </c>
      <c r="I215" s="585"/>
      <c r="J215" s="191"/>
      <c r="K215" s="191"/>
      <c r="L215" s="232"/>
      <c r="M215" s="160"/>
      <c r="N215" s="245">
        <f t="shared" si="104"/>
        <v>5240</v>
      </c>
      <c r="O215" s="160"/>
      <c r="P215" s="160"/>
      <c r="Q215" s="160"/>
      <c r="R215" s="160"/>
      <c r="S215" s="123">
        <f>(N215+R215)*G215</f>
        <v>0</v>
      </c>
      <c r="T215" s="450"/>
      <c r="U215" s="451"/>
      <c r="V215" s="451"/>
      <c r="W215" s="451"/>
      <c r="X215" s="451"/>
      <c r="Y215" s="451"/>
      <c r="Z215" s="451"/>
      <c r="AA215" s="451"/>
      <c r="AB215" s="451"/>
      <c r="AC215" s="204"/>
      <c r="AD215" s="452"/>
      <c r="AE215" s="453"/>
      <c r="AF215" s="452"/>
      <c r="AG215" s="453"/>
      <c r="AH215" s="452"/>
      <c r="AI215" s="453"/>
      <c r="AJ215" s="452"/>
      <c r="AK215" s="454"/>
      <c r="AL215" s="534"/>
      <c r="AM215" s="534"/>
      <c r="AN215" s="534"/>
      <c r="AO215" s="534"/>
      <c r="AP215" s="534"/>
      <c r="AQ215" s="534"/>
      <c r="AR215" s="534"/>
      <c r="AS215" s="535"/>
      <c r="AT215" s="536"/>
      <c r="AU215" s="536"/>
      <c r="AV215" s="536"/>
      <c r="AW215" s="536"/>
      <c r="AX215" s="536"/>
      <c r="AY215" s="536"/>
      <c r="AZ215" s="536"/>
    </row>
    <row r="216" spans="1:52" ht="16.5" hidden="1" customHeight="1">
      <c r="A216" s="372" t="s">
        <v>791</v>
      </c>
      <c r="B216" s="190" t="s">
        <v>490</v>
      </c>
      <c r="C216" s="190" t="s">
        <v>624</v>
      </c>
      <c r="D216" s="191" t="s">
        <v>505</v>
      </c>
      <c r="E216" s="191"/>
      <c r="F216" s="191" t="s">
        <v>398</v>
      </c>
      <c r="G216" s="589"/>
      <c r="H216" s="589">
        <v>4633</v>
      </c>
      <c r="I216" s="585">
        <f>H216*10%</f>
        <v>463.3</v>
      </c>
      <c r="J216" s="191"/>
      <c r="K216" s="191"/>
      <c r="L216" s="232"/>
      <c r="M216" s="160"/>
      <c r="N216" s="245">
        <f t="shared" si="104"/>
        <v>5096.3</v>
      </c>
      <c r="O216" s="160"/>
      <c r="P216" s="160"/>
      <c r="Q216" s="160"/>
      <c r="R216" s="160"/>
      <c r="S216" s="123">
        <f t="shared" si="105"/>
        <v>0</v>
      </c>
      <c r="T216" s="191"/>
      <c r="U216" s="142"/>
      <c r="V216" s="142"/>
      <c r="W216" s="142"/>
      <c r="X216" s="142"/>
      <c r="Y216" s="142"/>
      <c r="Z216" s="142"/>
      <c r="AA216" s="142"/>
      <c r="AB216" s="142"/>
      <c r="AC216" s="162">
        <v>2</v>
      </c>
      <c r="AD216" s="96">
        <f>IF(AC216=1,G216,0)</f>
        <v>0</v>
      </c>
      <c r="AE216" s="175">
        <f>IF(AC216=1,S216,0)</f>
        <v>0</v>
      </c>
      <c r="AF216" s="96">
        <f>IF(AC216=2,G216,0)</f>
        <v>0</v>
      </c>
      <c r="AG216" s="175">
        <f>IF(AC216=2,S216,0)</f>
        <v>0</v>
      </c>
      <c r="AH216" s="96">
        <f>IF(AC216=3,G216,0)</f>
        <v>0</v>
      </c>
      <c r="AI216" s="175">
        <f>IF(AC216=3,S216,0)</f>
        <v>0</v>
      </c>
      <c r="AJ216" s="96">
        <f>IF(AC216=4,G216,0)</f>
        <v>0</v>
      </c>
      <c r="AK216" s="174">
        <f>IF(AC216=4,S216,0)</f>
        <v>0</v>
      </c>
    </row>
    <row r="217" spans="1:52" ht="30" hidden="1">
      <c r="A217" s="372" t="s">
        <v>793</v>
      </c>
      <c r="B217" s="190" t="s">
        <v>646</v>
      </c>
      <c r="C217" s="190" t="s">
        <v>646</v>
      </c>
      <c r="D217" s="191" t="s">
        <v>508</v>
      </c>
      <c r="E217" s="191" t="s">
        <v>811</v>
      </c>
      <c r="F217" s="191" t="s">
        <v>400</v>
      </c>
      <c r="G217" s="589"/>
      <c r="H217" s="604">
        <v>4058</v>
      </c>
      <c r="I217" s="575"/>
      <c r="J217" s="191"/>
      <c r="K217" s="191"/>
      <c r="L217" s="232"/>
      <c r="M217" s="160"/>
      <c r="N217" s="245">
        <f t="shared" si="104"/>
        <v>4058</v>
      </c>
      <c r="O217" s="160"/>
      <c r="P217" s="160"/>
      <c r="Q217" s="160"/>
      <c r="R217" s="160"/>
      <c r="S217" s="123">
        <f t="shared" si="105"/>
        <v>0</v>
      </c>
      <c r="T217" s="191"/>
      <c r="U217" s="142"/>
      <c r="V217" s="142"/>
      <c r="W217" s="142"/>
      <c r="X217" s="142"/>
      <c r="Y217" s="142"/>
      <c r="Z217" s="142"/>
      <c r="AA217" s="142"/>
      <c r="AB217" s="142"/>
      <c r="AC217" s="162">
        <v>3</v>
      </c>
      <c r="AD217" s="96">
        <f>IF(AC217=1,G217,0)</f>
        <v>0</v>
      </c>
      <c r="AE217" s="175">
        <f>IF(AC217=1,S217,0)</f>
        <v>0</v>
      </c>
      <c r="AF217" s="96">
        <f>IF(AC217=2,G217,0)</f>
        <v>0</v>
      </c>
      <c r="AG217" s="175">
        <f>IF(AC217=2,S217,0)</f>
        <v>0</v>
      </c>
      <c r="AH217" s="96">
        <f>IF(AC217=3,G217,0)</f>
        <v>0</v>
      </c>
      <c r="AI217" s="175">
        <f>IF(AC217=3,S217,0)</f>
        <v>0</v>
      </c>
      <c r="AJ217" s="96">
        <f>IF(AC217=4,G217,0)</f>
        <v>0</v>
      </c>
      <c r="AK217" s="174">
        <f>IF(AC217=4,S217,0)</f>
        <v>0</v>
      </c>
    </row>
    <row r="218" spans="1:52" ht="43.5" hidden="1" customHeight="1" thickBot="1">
      <c r="A218" s="372" t="s">
        <v>793</v>
      </c>
      <c r="B218" s="190" t="s">
        <v>337</v>
      </c>
      <c r="C218" s="379" t="s">
        <v>803</v>
      </c>
      <c r="D218" s="191" t="s">
        <v>508</v>
      </c>
      <c r="E218" s="191"/>
      <c r="F218" s="191" t="s">
        <v>402</v>
      </c>
      <c r="G218" s="612"/>
      <c r="H218" s="577">
        <v>3770</v>
      </c>
      <c r="I218" s="575"/>
      <c r="J218" s="191"/>
      <c r="K218" s="191"/>
      <c r="L218" s="189"/>
      <c r="M218" s="160"/>
      <c r="N218" s="245">
        <f t="shared" si="104"/>
        <v>3770</v>
      </c>
      <c r="O218" s="160"/>
      <c r="P218" s="160"/>
      <c r="Q218" s="160"/>
      <c r="R218" s="160"/>
      <c r="S218" s="123">
        <f t="shared" si="105"/>
        <v>0</v>
      </c>
      <c r="T218" s="191"/>
      <c r="U218" s="142"/>
      <c r="V218" s="142"/>
      <c r="W218" s="142"/>
      <c r="X218" s="142"/>
      <c r="Y218" s="142"/>
      <c r="Z218" s="142"/>
      <c r="AA218" s="142"/>
      <c r="AB218" s="142"/>
      <c r="AC218" s="162">
        <v>3</v>
      </c>
      <c r="AD218" s="96">
        <f>IF(AC218=1,G218,0)</f>
        <v>0</v>
      </c>
      <c r="AE218" s="175">
        <f>IF(AC218=1,S218,0)</f>
        <v>0</v>
      </c>
      <c r="AF218" s="96">
        <f>IF(AC218=2,G218,0)</f>
        <v>0</v>
      </c>
      <c r="AG218" s="175">
        <f>IF(AC218=2,S218,0)</f>
        <v>0</v>
      </c>
      <c r="AH218" s="96">
        <f>IF(AC218=3,G218,0)</f>
        <v>0</v>
      </c>
      <c r="AI218" s="175">
        <f>IF(AC218=3,S218,0)</f>
        <v>0</v>
      </c>
      <c r="AJ218" s="96">
        <f>IF(AC218=4,G218,0)</f>
        <v>0</v>
      </c>
      <c r="AK218" s="174">
        <f>IF(AC218=4,S218,0)</f>
        <v>0</v>
      </c>
    </row>
    <row r="219" spans="1:52" ht="45.75" hidden="1" thickBot="1">
      <c r="A219" s="372" t="s">
        <v>793</v>
      </c>
      <c r="B219" s="380" t="s">
        <v>370</v>
      </c>
      <c r="C219" s="379" t="s">
        <v>803</v>
      </c>
      <c r="D219" s="193" t="s">
        <v>508</v>
      </c>
      <c r="E219" s="193"/>
      <c r="F219" s="193" t="s">
        <v>402</v>
      </c>
      <c r="G219" s="612"/>
      <c r="H219" s="577"/>
      <c r="I219" s="606"/>
      <c r="J219" s="193"/>
      <c r="K219" s="193"/>
      <c r="L219" s="193"/>
      <c r="M219" s="164"/>
      <c r="N219" s="245">
        <f t="shared" si="104"/>
        <v>0</v>
      </c>
      <c r="O219" s="164"/>
      <c r="P219" s="164"/>
      <c r="Q219" s="164"/>
      <c r="R219" s="164"/>
      <c r="S219" s="123">
        <f t="shared" si="105"/>
        <v>0</v>
      </c>
      <c r="T219" s="193"/>
      <c r="U219" s="142"/>
      <c r="V219" s="142"/>
      <c r="W219" s="142"/>
      <c r="X219" s="142"/>
      <c r="Y219" s="142"/>
      <c r="Z219" s="142"/>
      <c r="AA219" s="142"/>
      <c r="AB219" s="142"/>
      <c r="AC219" s="162">
        <v>3</v>
      </c>
      <c r="AD219" s="96">
        <f>IF(AC219=1,G219,0)</f>
        <v>0</v>
      </c>
      <c r="AE219" s="175">
        <f>IF(AC219=1,S219,0)</f>
        <v>0</v>
      </c>
      <c r="AF219" s="96">
        <f>IF(AC219=2,G219,0)</f>
        <v>0</v>
      </c>
      <c r="AG219" s="175">
        <f>IF(AC219=2,S219,0)</f>
        <v>0</v>
      </c>
      <c r="AH219" s="96">
        <f>IF(AC219=3,G219,0)</f>
        <v>0</v>
      </c>
      <c r="AI219" s="175">
        <f>IF(AC219=3,S219,0)</f>
        <v>0</v>
      </c>
      <c r="AJ219" s="96">
        <f>IF(AC219=4,G219,0)</f>
        <v>0</v>
      </c>
      <c r="AK219" s="174">
        <f>IF(AC219=4,S219,0)</f>
        <v>0</v>
      </c>
    </row>
    <row r="220" spans="1:52" s="168" customFormat="1" hidden="1">
      <c r="A220" s="275"/>
      <c r="B220" s="300" t="s">
        <v>681</v>
      </c>
      <c r="C220" s="300"/>
      <c r="D220" s="300"/>
      <c r="E220" s="300"/>
      <c r="F220" s="300"/>
      <c r="G220" s="317">
        <f>G213+G214+G215+G216+G217+G219+G218</f>
        <v>0</v>
      </c>
      <c r="H220" s="300"/>
      <c r="I220" s="300"/>
      <c r="J220" s="300"/>
      <c r="K220" s="300"/>
      <c r="L220" s="300"/>
      <c r="M220" s="343"/>
      <c r="N220" s="283"/>
      <c r="O220" s="282">
        <f>SUM(O213:O219)</f>
        <v>0</v>
      </c>
      <c r="P220" s="282"/>
      <c r="Q220" s="282"/>
      <c r="R220" s="282"/>
      <c r="S220" s="317">
        <f>S213+S214+S215+S216+S217+S219+S218</f>
        <v>0</v>
      </c>
      <c r="T220" s="209"/>
      <c r="U220" s="209"/>
      <c r="V220" s="209"/>
      <c r="W220" s="209"/>
      <c r="X220" s="209"/>
      <c r="Y220" s="209"/>
      <c r="Z220" s="209"/>
      <c r="AA220" s="209"/>
      <c r="AB220" s="209">
        <f>SUM(G213:G219)</f>
        <v>0</v>
      </c>
      <c r="AC220" s="169"/>
      <c r="AD220" s="170">
        <f t="shared" ref="AD220:AK220" si="106">SUM(AD213:AD219)</f>
        <v>0</v>
      </c>
      <c r="AE220" s="171">
        <f t="shared" si="106"/>
        <v>0</v>
      </c>
      <c r="AF220" s="170">
        <f t="shared" si="106"/>
        <v>0</v>
      </c>
      <c r="AG220" s="171">
        <f t="shared" si="106"/>
        <v>0</v>
      </c>
      <c r="AH220" s="170">
        <f t="shared" si="106"/>
        <v>0</v>
      </c>
      <c r="AI220" s="171">
        <f t="shared" si="106"/>
        <v>0</v>
      </c>
      <c r="AJ220" s="170">
        <f t="shared" si="106"/>
        <v>0</v>
      </c>
      <c r="AK220" s="171">
        <f t="shared" si="106"/>
        <v>0</v>
      </c>
      <c r="AL220" s="185">
        <f t="shared" ref="AL220:AS220" si="107">AD220</f>
        <v>0</v>
      </c>
      <c r="AM220" s="185">
        <f t="shared" si="107"/>
        <v>0</v>
      </c>
      <c r="AN220" s="185">
        <f t="shared" si="107"/>
        <v>0</v>
      </c>
      <c r="AO220" s="185">
        <f t="shared" si="107"/>
        <v>0</v>
      </c>
      <c r="AP220" s="185">
        <f t="shared" si="107"/>
        <v>0</v>
      </c>
      <c r="AQ220" s="185">
        <f t="shared" si="107"/>
        <v>0</v>
      </c>
      <c r="AR220" s="185">
        <f t="shared" si="107"/>
        <v>0</v>
      </c>
      <c r="AS220" s="186">
        <f t="shared" si="107"/>
        <v>0</v>
      </c>
      <c r="AT220" s="91"/>
      <c r="AU220" s="91"/>
      <c r="AV220" s="91"/>
      <c r="AW220" s="91"/>
      <c r="AX220" s="91"/>
      <c r="AY220" s="91"/>
      <c r="AZ220" s="91"/>
    </row>
    <row r="221" spans="1:52" hidden="1">
      <c r="A221" s="284"/>
      <c r="B221" s="303" t="s">
        <v>682</v>
      </c>
      <c r="C221" s="303"/>
      <c r="D221" s="303"/>
      <c r="E221" s="303"/>
      <c r="F221" s="303"/>
      <c r="G221" s="286">
        <f>AD220</f>
        <v>0</v>
      </c>
      <c r="H221" s="303"/>
      <c r="I221" s="303"/>
      <c r="J221" s="303"/>
      <c r="K221" s="303"/>
      <c r="L221" s="303"/>
      <c r="M221" s="287"/>
      <c r="N221" s="288"/>
      <c r="O221" s="289">
        <f>O213</f>
        <v>0</v>
      </c>
      <c r="P221" s="289"/>
      <c r="Q221" s="289"/>
      <c r="R221" s="289"/>
      <c r="S221" s="351">
        <f>AE220</f>
        <v>0</v>
      </c>
      <c r="T221" s="142"/>
      <c r="U221" s="142"/>
      <c r="V221" s="142"/>
      <c r="W221" s="142"/>
      <c r="X221" s="142"/>
      <c r="Y221" s="142"/>
      <c r="Z221" s="142"/>
      <c r="AA221" s="142"/>
      <c r="AB221" s="142"/>
    </row>
    <row r="222" spans="1:52" hidden="1">
      <c r="A222" s="284"/>
      <c r="B222" s="303" t="s">
        <v>683</v>
      </c>
      <c r="C222" s="303"/>
      <c r="D222" s="303"/>
      <c r="E222" s="303"/>
      <c r="F222" s="303"/>
      <c r="G222" s="286">
        <f>SUM(G214:G216)</f>
        <v>0</v>
      </c>
      <c r="H222" s="303"/>
      <c r="I222" s="303"/>
      <c r="J222" s="303"/>
      <c r="K222" s="303"/>
      <c r="L222" s="303"/>
      <c r="M222" s="287"/>
      <c r="N222" s="288"/>
      <c r="O222" s="289"/>
      <c r="P222" s="289"/>
      <c r="Q222" s="289"/>
      <c r="R222" s="289"/>
      <c r="S222" s="351">
        <f>SUM(S214:S216)</f>
        <v>0</v>
      </c>
      <c r="T222" s="142"/>
      <c r="U222" s="142"/>
      <c r="V222" s="142"/>
      <c r="W222" s="142"/>
      <c r="X222" s="142"/>
      <c r="Y222" s="142"/>
      <c r="Z222" s="142"/>
      <c r="AA222" s="142"/>
      <c r="AB222" s="142"/>
    </row>
    <row r="223" spans="1:52" ht="15.75" hidden="1" thickBot="1">
      <c r="A223" s="290"/>
      <c r="B223" s="306" t="s">
        <v>719</v>
      </c>
      <c r="C223" s="306"/>
      <c r="D223" s="306"/>
      <c r="E223" s="306"/>
      <c r="F223" s="306"/>
      <c r="G223" s="321">
        <f>AH220</f>
        <v>0</v>
      </c>
      <c r="H223" s="306"/>
      <c r="I223" s="306"/>
      <c r="J223" s="306"/>
      <c r="K223" s="306"/>
      <c r="L223" s="306"/>
      <c r="M223" s="294"/>
      <c r="N223" s="295"/>
      <c r="O223" s="296"/>
      <c r="P223" s="296"/>
      <c r="Q223" s="296"/>
      <c r="R223" s="296"/>
      <c r="S223" s="351">
        <f>AI220</f>
        <v>0</v>
      </c>
      <c r="T223" s="142"/>
      <c r="U223" s="142"/>
      <c r="V223" s="142"/>
      <c r="W223" s="142"/>
      <c r="X223" s="142"/>
      <c r="Y223" s="142"/>
      <c r="Z223" s="142"/>
      <c r="AA223" s="142"/>
      <c r="AB223" s="142"/>
    </row>
    <row r="224" spans="1:52" ht="18.75" customHeight="1">
      <c r="A224" s="765" t="s">
        <v>1069</v>
      </c>
      <c r="B224" s="766"/>
      <c r="C224" s="766"/>
      <c r="D224" s="766"/>
      <c r="E224" s="766"/>
      <c r="F224" s="766"/>
      <c r="G224" s="766"/>
      <c r="H224" s="766"/>
      <c r="I224" s="766"/>
      <c r="J224" s="766"/>
      <c r="K224" s="766"/>
      <c r="L224" s="766"/>
      <c r="M224" s="766"/>
      <c r="N224" s="766"/>
      <c r="O224" s="766"/>
      <c r="P224" s="766"/>
      <c r="Q224" s="766"/>
      <c r="R224" s="766"/>
      <c r="S224" s="767"/>
      <c r="T224" s="240"/>
      <c r="U224" s="240"/>
      <c r="V224" s="240"/>
      <c r="W224" s="240"/>
      <c r="X224" s="240"/>
      <c r="Y224" s="240"/>
      <c r="Z224" s="240"/>
      <c r="AA224" s="240"/>
      <c r="AB224" s="344"/>
    </row>
    <row r="225" spans="1:52" ht="41.25" customHeight="1">
      <c r="A225" s="372" t="s">
        <v>790</v>
      </c>
      <c r="B225" s="190" t="s">
        <v>237</v>
      </c>
      <c r="C225" s="190" t="s">
        <v>799</v>
      </c>
      <c r="D225" s="191" t="s">
        <v>23</v>
      </c>
      <c r="E225" s="191" t="s">
        <v>622</v>
      </c>
      <c r="F225" s="191" t="s">
        <v>403</v>
      </c>
      <c r="G225" s="497">
        <v>1</v>
      </c>
      <c r="H225" s="588">
        <v>7253</v>
      </c>
      <c r="I225" s="585">
        <f>H225*10%</f>
        <v>725.3</v>
      </c>
      <c r="J225" s="191"/>
      <c r="K225" s="191"/>
      <c r="L225" s="189">
        <f>(H225+I225)*15%</f>
        <v>1196.75</v>
      </c>
      <c r="M225" s="189"/>
      <c r="N225" s="245">
        <f t="shared" ref="N225:N236" si="108">H225+I225+J225+K225+L225+M225</f>
        <v>9175.0499999999993</v>
      </c>
      <c r="O225" s="160"/>
      <c r="P225" s="160"/>
      <c r="Q225" s="160"/>
      <c r="R225" s="160">
        <f>N225*30%</f>
        <v>2752.5149999999999</v>
      </c>
      <c r="S225" s="123">
        <f t="shared" ref="S225:S236" si="109">G225*N225+(P225+R225)+O225</f>
        <v>11927.57</v>
      </c>
      <c r="T225" s="191"/>
      <c r="U225" s="142"/>
      <c r="V225" s="142"/>
      <c r="W225" s="142"/>
      <c r="X225" s="142"/>
      <c r="Y225" s="142"/>
      <c r="Z225" s="142"/>
      <c r="AA225" s="142"/>
      <c r="AB225" s="142"/>
      <c r="AC225" s="162">
        <v>1</v>
      </c>
      <c r="AD225" s="96">
        <f>IF(AC225=1,G225,0)</f>
        <v>1</v>
      </c>
      <c r="AE225" s="175">
        <f t="shared" ref="AE225:AE236" si="110">IF(AC225=1,S225,0)</f>
        <v>11927.57</v>
      </c>
      <c r="AF225" s="96">
        <f>IF(AC225=2,G225,0)</f>
        <v>0</v>
      </c>
      <c r="AG225" s="175">
        <f t="shared" ref="AG225:AG236" si="111">IF(AC225=2,S225,0)</f>
        <v>0</v>
      </c>
      <c r="AH225" s="96">
        <f>IF(AC225=3,G225,0)</f>
        <v>0</v>
      </c>
      <c r="AI225" s="175">
        <f t="shared" ref="AI225:AI236" si="112">IF(AC225=3,S225,0)</f>
        <v>0</v>
      </c>
      <c r="AJ225" s="96">
        <f>IF(AC225=4,G225,0)</f>
        <v>0</v>
      </c>
      <c r="AK225" s="174">
        <f t="shared" ref="AK225:AK236" si="113">IF(AC225=4,S225,0)</f>
        <v>0</v>
      </c>
    </row>
    <row r="226" spans="1:52" ht="29.25" hidden="1" customHeight="1">
      <c r="A226" s="372" t="s">
        <v>790</v>
      </c>
      <c r="B226" s="190" t="s">
        <v>1000</v>
      </c>
      <c r="C226" s="190" t="s">
        <v>721</v>
      </c>
      <c r="D226" s="191" t="s">
        <v>964</v>
      </c>
      <c r="E226" s="191" t="s">
        <v>622</v>
      </c>
      <c r="F226" s="191" t="s">
        <v>408</v>
      </c>
      <c r="G226" s="651"/>
      <c r="H226" s="573" t="s">
        <v>986</v>
      </c>
      <c r="I226" s="585"/>
      <c r="J226" s="191"/>
      <c r="K226" s="191"/>
      <c r="L226" s="189">
        <f>(H226+I226)*15%</f>
        <v>789.75</v>
      </c>
      <c r="M226" s="160"/>
      <c r="N226" s="245">
        <f>H226+I226+J226+K226+L226+M226</f>
        <v>6054.75</v>
      </c>
      <c r="O226" s="160"/>
      <c r="P226" s="160"/>
      <c r="Q226" s="160"/>
      <c r="R226" s="160"/>
      <c r="S226" s="123">
        <f>G226*N226+(P226+R226)+O226</f>
        <v>0</v>
      </c>
      <c r="T226" s="191"/>
      <c r="U226" s="142"/>
      <c r="V226" s="142"/>
      <c r="W226" s="142"/>
      <c r="X226" s="142"/>
      <c r="Y226" s="142"/>
      <c r="Z226" s="142"/>
      <c r="AA226" s="142"/>
      <c r="AB226" s="142"/>
      <c r="AC226" s="162">
        <v>1</v>
      </c>
      <c r="AD226" s="96">
        <f>IF(AC226=1,G226,0)</f>
        <v>0</v>
      </c>
      <c r="AE226" s="175">
        <f>IF(AC226=1,S226,0)</f>
        <v>0</v>
      </c>
      <c r="AF226" s="96">
        <f>IF(AC226=2,G226,0)</f>
        <v>0</v>
      </c>
      <c r="AG226" s="175">
        <f>IF(AC226=2,S226,0)</f>
        <v>0</v>
      </c>
      <c r="AH226" s="96">
        <f>IF(AC226=3,G226,0)</f>
        <v>0</v>
      </c>
      <c r="AI226" s="175">
        <f>IF(AC226=3,S226,0)</f>
        <v>0</v>
      </c>
      <c r="AJ226" s="96">
        <f>IF(AC226=4,G226,0)</f>
        <v>0</v>
      </c>
      <c r="AK226" s="174">
        <f>IF(AC226=4,S226,0)</f>
        <v>0</v>
      </c>
    </row>
    <row r="227" spans="1:52" ht="29.25" customHeight="1">
      <c r="A227" s="372" t="s">
        <v>790</v>
      </c>
      <c r="B227" s="190" t="s">
        <v>1039</v>
      </c>
      <c r="C227" s="190" t="s">
        <v>721</v>
      </c>
      <c r="D227" s="191" t="s">
        <v>964</v>
      </c>
      <c r="E227" s="191" t="s">
        <v>622</v>
      </c>
      <c r="F227" s="191" t="s">
        <v>403</v>
      </c>
      <c r="G227" s="497">
        <v>0.75</v>
      </c>
      <c r="H227" s="589">
        <v>7253</v>
      </c>
      <c r="I227" s="585"/>
      <c r="J227" s="191"/>
      <c r="K227" s="191"/>
      <c r="L227" s="189">
        <f>(H227+I227)*15%</f>
        <v>1087.95</v>
      </c>
      <c r="M227" s="160"/>
      <c r="N227" s="245">
        <f t="shared" si="108"/>
        <v>8340.9500000000007</v>
      </c>
      <c r="O227" s="160"/>
      <c r="P227" s="160"/>
      <c r="Q227" s="160"/>
      <c r="R227" s="160">
        <f t="shared" ref="R227:R230" si="114">N227*30%</f>
        <v>2502.2849999999999</v>
      </c>
      <c r="S227" s="123">
        <f>(N227+R227)*G227</f>
        <v>8132.43</v>
      </c>
      <c r="T227" s="191"/>
      <c r="U227" s="142"/>
      <c r="V227" s="142"/>
      <c r="W227" s="142"/>
      <c r="X227" s="142"/>
      <c r="Y227" s="142"/>
      <c r="Z227" s="142"/>
      <c r="AA227" s="142"/>
      <c r="AB227" s="142"/>
      <c r="AC227" s="162">
        <v>1</v>
      </c>
      <c r="AD227" s="96">
        <f>IF(AC227=1,G227,0)</f>
        <v>0.75</v>
      </c>
      <c r="AE227" s="175">
        <f t="shared" si="110"/>
        <v>8132.43</v>
      </c>
      <c r="AF227" s="96">
        <f>IF(AC227=2,G227,0)</f>
        <v>0</v>
      </c>
      <c r="AG227" s="175">
        <f t="shared" si="111"/>
        <v>0</v>
      </c>
      <c r="AH227" s="96">
        <f>IF(AC227=3,G227,0)</f>
        <v>0</v>
      </c>
      <c r="AI227" s="175">
        <f t="shared" si="112"/>
        <v>0</v>
      </c>
      <c r="AJ227" s="96">
        <f>IF(AC227=4,G227,0)</f>
        <v>0</v>
      </c>
      <c r="AK227" s="174">
        <f t="shared" si="113"/>
        <v>0</v>
      </c>
    </row>
    <row r="228" spans="1:52" ht="30" hidden="1">
      <c r="A228" s="372"/>
      <c r="B228" s="190" t="s">
        <v>983</v>
      </c>
      <c r="C228" s="190" t="s">
        <v>721</v>
      </c>
      <c r="D228" s="191" t="s">
        <v>984</v>
      </c>
      <c r="E228" s="191" t="s">
        <v>622</v>
      </c>
      <c r="F228" s="191" t="s">
        <v>403</v>
      </c>
      <c r="G228" s="497"/>
      <c r="H228" s="589">
        <v>6567</v>
      </c>
      <c r="I228" s="585"/>
      <c r="J228" s="191"/>
      <c r="K228" s="191"/>
      <c r="L228" s="189"/>
      <c r="M228" s="160"/>
      <c r="N228" s="245"/>
      <c r="O228" s="160"/>
      <c r="P228" s="160"/>
      <c r="Q228" s="160"/>
      <c r="R228" s="160">
        <f t="shared" si="114"/>
        <v>0</v>
      </c>
      <c r="S228" s="123"/>
      <c r="T228" s="191"/>
      <c r="U228" s="142"/>
      <c r="V228" s="142"/>
      <c r="W228" s="142"/>
      <c r="X228" s="142"/>
      <c r="Y228" s="142"/>
      <c r="Z228" s="142"/>
      <c r="AA228" s="142"/>
      <c r="AB228" s="142"/>
    </row>
    <row r="229" spans="1:52" ht="30" hidden="1">
      <c r="A229" s="372"/>
      <c r="B229" s="190" t="s">
        <v>985</v>
      </c>
      <c r="C229" s="190" t="s">
        <v>709</v>
      </c>
      <c r="D229" s="191" t="s">
        <v>984</v>
      </c>
      <c r="E229" s="191" t="s">
        <v>622</v>
      </c>
      <c r="F229" s="191" t="s">
        <v>408</v>
      </c>
      <c r="G229" s="497"/>
      <c r="H229" s="589">
        <v>6133</v>
      </c>
      <c r="I229" s="585"/>
      <c r="J229" s="191"/>
      <c r="K229" s="191"/>
      <c r="L229" s="189"/>
      <c r="M229" s="160"/>
      <c r="N229" s="245"/>
      <c r="O229" s="160"/>
      <c r="P229" s="160"/>
      <c r="Q229" s="160"/>
      <c r="R229" s="160">
        <f t="shared" si="114"/>
        <v>0</v>
      </c>
      <c r="S229" s="123"/>
      <c r="T229" s="191"/>
      <c r="U229" s="142"/>
      <c r="V229" s="142"/>
      <c r="W229" s="142"/>
      <c r="X229" s="142"/>
      <c r="Y229" s="142"/>
      <c r="Z229" s="142"/>
      <c r="AA229" s="142"/>
      <c r="AB229" s="142"/>
    </row>
    <row r="230" spans="1:52" ht="30.75" customHeight="1">
      <c r="A230" s="372" t="s">
        <v>791</v>
      </c>
      <c r="B230" s="498" t="s">
        <v>862</v>
      </c>
      <c r="C230" s="379" t="s">
        <v>459</v>
      </c>
      <c r="D230" s="191" t="s">
        <v>505</v>
      </c>
      <c r="E230" s="191"/>
      <c r="F230" s="191" t="s">
        <v>401</v>
      </c>
      <c r="G230" s="497">
        <v>1</v>
      </c>
      <c r="H230" s="575" t="s">
        <v>1021</v>
      </c>
      <c r="I230" s="585">
        <f>H230*10%</f>
        <v>524</v>
      </c>
      <c r="J230" s="191"/>
      <c r="K230" s="191"/>
      <c r="L230" s="189">
        <f>(H230+I230)*15%</f>
        <v>864.6</v>
      </c>
      <c r="M230" s="160"/>
      <c r="N230" s="245">
        <f t="shared" si="108"/>
        <v>6628.6</v>
      </c>
      <c r="O230" s="160"/>
      <c r="P230" s="160"/>
      <c r="Q230" s="160"/>
      <c r="R230" s="160">
        <f t="shared" si="114"/>
        <v>1988.58</v>
      </c>
      <c r="S230" s="123">
        <f t="shared" si="109"/>
        <v>8617.18</v>
      </c>
      <c r="T230" s="191"/>
      <c r="U230" s="142"/>
      <c r="V230" s="142"/>
      <c r="W230" s="142"/>
      <c r="X230" s="142"/>
      <c r="Y230" s="142"/>
      <c r="Z230" s="142"/>
      <c r="AA230" s="142"/>
      <c r="AB230" s="142"/>
      <c r="AC230" s="162">
        <v>2</v>
      </c>
      <c r="AD230" s="96">
        <f>IF(AC230=1,G230,0)</f>
        <v>0</v>
      </c>
      <c r="AE230" s="175">
        <f t="shared" si="110"/>
        <v>0</v>
      </c>
      <c r="AF230" s="96">
        <f>IF(AC230=2,G230,0)</f>
        <v>1</v>
      </c>
      <c r="AG230" s="175">
        <f t="shared" si="111"/>
        <v>8617.18</v>
      </c>
      <c r="AH230" s="96">
        <f>IF(AC230=3,G230,0)</f>
        <v>0</v>
      </c>
      <c r="AI230" s="175">
        <f t="shared" si="112"/>
        <v>0</v>
      </c>
      <c r="AJ230" s="96">
        <f>IF(AC230=4,G230,0)</f>
        <v>0</v>
      </c>
      <c r="AK230" s="174">
        <f t="shared" si="113"/>
        <v>0</v>
      </c>
    </row>
    <row r="231" spans="1:52" s="168" customFormat="1" ht="29.25">
      <c r="A231" s="467" t="s">
        <v>791</v>
      </c>
      <c r="B231" s="671" t="s">
        <v>561</v>
      </c>
      <c r="C231" s="672" t="s">
        <v>810</v>
      </c>
      <c r="D231" s="673" t="s">
        <v>505</v>
      </c>
      <c r="E231" s="673"/>
      <c r="F231" s="673"/>
      <c r="G231" s="674">
        <f>SUM(G232:G233)</f>
        <v>5</v>
      </c>
      <c r="H231" s="607"/>
      <c r="I231" s="607"/>
      <c r="J231" s="405"/>
      <c r="K231" s="405"/>
      <c r="L231" s="421"/>
      <c r="M231" s="397"/>
      <c r="N231" s="245"/>
      <c r="O231" s="403"/>
      <c r="P231" s="403"/>
      <c r="Q231" s="403"/>
      <c r="R231" s="632"/>
      <c r="S231" s="123"/>
      <c r="T231" s="405"/>
      <c r="U231" s="334"/>
      <c r="V231" s="334"/>
      <c r="W231" s="334"/>
      <c r="X231" s="334"/>
      <c r="Y231" s="334"/>
      <c r="Z231" s="334"/>
      <c r="AA231" s="334"/>
      <c r="AB231" s="334"/>
      <c r="AC231" s="169">
        <v>2</v>
      </c>
      <c r="AD231" s="170">
        <f t="shared" ref="AD231:AD236" si="115">IF(AC231=1,G231,0)</f>
        <v>0</v>
      </c>
      <c r="AE231" s="171">
        <f t="shared" si="110"/>
        <v>0</v>
      </c>
      <c r="AF231" s="170">
        <f t="shared" ref="AF231:AF236" si="116">IF(AC231=2,G231,0)</f>
        <v>5</v>
      </c>
      <c r="AG231" s="171">
        <f t="shared" si="111"/>
        <v>0</v>
      </c>
      <c r="AH231" s="170">
        <f t="shared" ref="AH231:AH236" si="117">IF(AC231=3,G231,0)</f>
        <v>0</v>
      </c>
      <c r="AI231" s="171">
        <f t="shared" si="112"/>
        <v>0</v>
      </c>
      <c r="AJ231" s="170">
        <f t="shared" ref="AJ231:AJ236" si="118">IF(AC231=4,G231,0)</f>
        <v>0</v>
      </c>
      <c r="AK231" s="172">
        <f t="shared" si="113"/>
        <v>0</v>
      </c>
      <c r="AL231" s="185"/>
      <c r="AM231" s="185"/>
      <c r="AN231" s="185"/>
      <c r="AO231" s="185"/>
      <c r="AP231" s="185"/>
      <c r="AQ231" s="185"/>
      <c r="AR231" s="185"/>
      <c r="AS231" s="186"/>
      <c r="AT231" s="91"/>
      <c r="AU231" s="91"/>
      <c r="AV231" s="91"/>
      <c r="AW231" s="91"/>
      <c r="AX231" s="91"/>
      <c r="AY231" s="91"/>
      <c r="AZ231" s="91"/>
    </row>
    <row r="232" spans="1:52" ht="30">
      <c r="A232" s="372" t="s">
        <v>791</v>
      </c>
      <c r="B232" s="200" t="s">
        <v>133</v>
      </c>
      <c r="C232" s="379" t="s">
        <v>810</v>
      </c>
      <c r="D232" s="246" t="s">
        <v>505</v>
      </c>
      <c r="E232" s="246"/>
      <c r="F232" s="246" t="s">
        <v>399</v>
      </c>
      <c r="G232" s="608">
        <v>3</v>
      </c>
      <c r="H232" s="602">
        <v>5527</v>
      </c>
      <c r="I232" s="609"/>
      <c r="J232" s="246"/>
      <c r="K232" s="246"/>
      <c r="L232" s="189">
        <f t="shared" ref="L232:L236" si="119">H232*15%</f>
        <v>829.05</v>
      </c>
      <c r="M232" s="160"/>
      <c r="N232" s="245">
        <f t="shared" si="108"/>
        <v>6356.05</v>
      </c>
      <c r="O232" s="202"/>
      <c r="P232" s="202"/>
      <c r="Q232" s="202"/>
      <c r="R232" s="632">
        <f t="shared" ref="R232:R233" si="120">N232*20%</f>
        <v>1271.21</v>
      </c>
      <c r="S232" s="123">
        <f>(N232+R232)*G232</f>
        <v>22881.78</v>
      </c>
      <c r="T232" s="246"/>
      <c r="U232" s="142"/>
      <c r="V232" s="142"/>
      <c r="W232" s="142"/>
      <c r="X232" s="142"/>
      <c r="Y232" s="142"/>
      <c r="Z232" s="142"/>
      <c r="AA232" s="142"/>
      <c r="AB232" s="142"/>
      <c r="AC232" s="162">
        <v>2</v>
      </c>
      <c r="AD232" s="96">
        <f t="shared" si="115"/>
        <v>0</v>
      </c>
      <c r="AE232" s="175">
        <f>IF(AC232=1,S232,0)</f>
        <v>0</v>
      </c>
      <c r="AF232" s="96">
        <f t="shared" si="116"/>
        <v>3</v>
      </c>
      <c r="AG232" s="175">
        <f>IF(AC232=2,S232,0)</f>
        <v>22881.78</v>
      </c>
      <c r="AH232" s="96">
        <f t="shared" si="117"/>
        <v>0</v>
      </c>
      <c r="AI232" s="175">
        <f>IF(AC232=3,S232,0)</f>
        <v>0</v>
      </c>
      <c r="AJ232" s="96">
        <f t="shared" si="118"/>
        <v>0</v>
      </c>
      <c r="AK232" s="174">
        <f>IF(AC232=4,S232,0)</f>
        <v>0</v>
      </c>
    </row>
    <row r="233" spans="1:52" ht="15.75" customHeight="1">
      <c r="A233" s="372" t="s">
        <v>791</v>
      </c>
      <c r="B233" s="200" t="s">
        <v>1040</v>
      </c>
      <c r="C233" s="379" t="s">
        <v>810</v>
      </c>
      <c r="D233" s="246" t="s">
        <v>505</v>
      </c>
      <c r="E233" s="246"/>
      <c r="F233" s="246" t="s">
        <v>401</v>
      </c>
      <c r="G233" s="608">
        <v>2</v>
      </c>
      <c r="H233" s="575" t="s">
        <v>1021</v>
      </c>
      <c r="I233" s="609"/>
      <c r="J233" s="246"/>
      <c r="K233" s="246"/>
      <c r="L233" s="189">
        <f t="shared" si="119"/>
        <v>786</v>
      </c>
      <c r="M233" s="160"/>
      <c r="N233" s="245">
        <f t="shared" si="108"/>
        <v>6026</v>
      </c>
      <c r="O233" s="202"/>
      <c r="P233" s="202"/>
      <c r="Q233" s="202"/>
      <c r="R233" s="632">
        <f t="shared" si="120"/>
        <v>1205.2</v>
      </c>
      <c r="S233" s="123">
        <f t="shared" si="109"/>
        <v>13257.2</v>
      </c>
      <c r="T233" s="246"/>
      <c r="U233" s="142"/>
      <c r="V233" s="142"/>
      <c r="W233" s="142"/>
      <c r="X233" s="142"/>
      <c r="Y233" s="142"/>
      <c r="Z233" s="142"/>
      <c r="AA233" s="142"/>
      <c r="AB233" s="142"/>
      <c r="AC233" s="162">
        <v>2</v>
      </c>
      <c r="AD233" s="96">
        <f t="shared" si="115"/>
        <v>0</v>
      </c>
      <c r="AE233" s="175">
        <f>IF(AC233=1,S233,0)</f>
        <v>0</v>
      </c>
      <c r="AF233" s="96">
        <f t="shared" si="116"/>
        <v>2</v>
      </c>
      <c r="AG233" s="175">
        <f>IF(AC233=2,S233,0)</f>
        <v>13257.2</v>
      </c>
      <c r="AH233" s="96">
        <f t="shared" si="117"/>
        <v>0</v>
      </c>
      <c r="AI233" s="175">
        <f>IF(AC233=3,S233,0)</f>
        <v>0</v>
      </c>
      <c r="AJ233" s="96">
        <f t="shared" si="118"/>
        <v>0</v>
      </c>
      <c r="AK233" s="174">
        <f>IF(AC233=4,S233,0)</f>
        <v>0</v>
      </c>
    </row>
    <row r="234" spans="1:52" ht="30">
      <c r="A234" s="372" t="s">
        <v>793</v>
      </c>
      <c r="B234" s="190" t="s">
        <v>651</v>
      </c>
      <c r="C234" s="190" t="s">
        <v>650</v>
      </c>
      <c r="D234" s="191" t="s">
        <v>508</v>
      </c>
      <c r="E234" s="191" t="s">
        <v>811</v>
      </c>
      <c r="F234" s="191" t="s">
        <v>400</v>
      </c>
      <c r="G234" s="497">
        <v>5</v>
      </c>
      <c r="H234" s="576" t="s">
        <v>1023</v>
      </c>
      <c r="I234" s="575"/>
      <c r="J234" s="191"/>
      <c r="K234" s="191"/>
      <c r="L234" s="189">
        <f t="shared" si="119"/>
        <v>608.70000000000005</v>
      </c>
      <c r="M234" s="160"/>
      <c r="N234" s="245">
        <f t="shared" si="108"/>
        <v>4666.7</v>
      </c>
      <c r="O234" s="160"/>
      <c r="P234" s="160"/>
      <c r="Q234" s="160"/>
      <c r="R234" s="160"/>
      <c r="S234" s="123">
        <f t="shared" si="109"/>
        <v>23333.5</v>
      </c>
      <c r="T234" s="191"/>
      <c r="U234" s="142"/>
      <c r="V234" s="142"/>
      <c r="W234" s="142"/>
      <c r="X234" s="142"/>
      <c r="Y234" s="142"/>
      <c r="Z234" s="142"/>
      <c r="AA234" s="142"/>
      <c r="AB234" s="142"/>
      <c r="AC234" s="162">
        <v>3</v>
      </c>
      <c r="AD234" s="96">
        <f t="shared" si="115"/>
        <v>0</v>
      </c>
      <c r="AE234" s="175">
        <f t="shared" si="110"/>
        <v>0</v>
      </c>
      <c r="AF234" s="96">
        <f t="shared" si="116"/>
        <v>0</v>
      </c>
      <c r="AG234" s="175">
        <f t="shared" si="111"/>
        <v>0</v>
      </c>
      <c r="AH234" s="96">
        <f t="shared" si="117"/>
        <v>5</v>
      </c>
      <c r="AI234" s="175">
        <f t="shared" si="112"/>
        <v>23333.5</v>
      </c>
      <c r="AJ234" s="96">
        <f t="shared" si="118"/>
        <v>0</v>
      </c>
      <c r="AK234" s="174">
        <f t="shared" si="113"/>
        <v>0</v>
      </c>
    </row>
    <row r="235" spans="1:52" ht="45">
      <c r="A235" s="372" t="s">
        <v>793</v>
      </c>
      <c r="B235" s="190" t="s">
        <v>337</v>
      </c>
      <c r="C235" s="379" t="s">
        <v>803</v>
      </c>
      <c r="D235" s="191" t="s">
        <v>508</v>
      </c>
      <c r="E235" s="191"/>
      <c r="F235" s="191" t="s">
        <v>402</v>
      </c>
      <c r="G235" s="497">
        <v>0.5</v>
      </c>
      <c r="H235" s="577">
        <v>3770</v>
      </c>
      <c r="I235" s="575"/>
      <c r="J235" s="191"/>
      <c r="K235" s="191"/>
      <c r="L235" s="189">
        <f t="shared" si="119"/>
        <v>565.5</v>
      </c>
      <c r="M235" s="160"/>
      <c r="N235" s="245">
        <f t="shared" si="108"/>
        <v>4335.5</v>
      </c>
      <c r="O235" s="160"/>
      <c r="P235" s="160"/>
      <c r="Q235" s="160"/>
      <c r="R235" s="160"/>
      <c r="S235" s="123">
        <f t="shared" si="109"/>
        <v>2167.75</v>
      </c>
      <c r="T235" s="191"/>
      <c r="U235" s="142"/>
      <c r="V235" s="142"/>
      <c r="W235" s="142"/>
      <c r="X235" s="142"/>
      <c r="Y235" s="142"/>
      <c r="Z235" s="142"/>
      <c r="AA235" s="142"/>
      <c r="AB235" s="142"/>
      <c r="AD235" s="96">
        <f t="shared" si="115"/>
        <v>0</v>
      </c>
      <c r="AE235" s="175">
        <f t="shared" si="110"/>
        <v>0</v>
      </c>
      <c r="AF235" s="96">
        <f t="shared" si="116"/>
        <v>0</v>
      </c>
      <c r="AG235" s="175">
        <f t="shared" si="111"/>
        <v>0</v>
      </c>
      <c r="AH235" s="96">
        <f t="shared" si="117"/>
        <v>0</v>
      </c>
      <c r="AI235" s="175">
        <f t="shared" si="112"/>
        <v>0</v>
      </c>
      <c r="AJ235" s="96">
        <f t="shared" si="118"/>
        <v>0</v>
      </c>
      <c r="AK235" s="174">
        <f t="shared" si="113"/>
        <v>0</v>
      </c>
    </row>
    <row r="236" spans="1:52" ht="15.75" thickBot="1">
      <c r="A236" s="372" t="s">
        <v>792</v>
      </c>
      <c r="B236" s="192" t="s">
        <v>335</v>
      </c>
      <c r="C236" s="192" t="s">
        <v>335</v>
      </c>
      <c r="D236" s="193" t="s">
        <v>511</v>
      </c>
      <c r="E236" s="193" t="s">
        <v>634</v>
      </c>
      <c r="F236" s="193" t="s">
        <v>400</v>
      </c>
      <c r="G236" s="580">
        <v>0.5</v>
      </c>
      <c r="H236" s="576" t="s">
        <v>1023</v>
      </c>
      <c r="I236" s="606"/>
      <c r="J236" s="193"/>
      <c r="K236" s="193"/>
      <c r="L236" s="189">
        <f t="shared" si="119"/>
        <v>608.70000000000005</v>
      </c>
      <c r="M236" s="164"/>
      <c r="N236" s="245">
        <f t="shared" si="108"/>
        <v>4666.7</v>
      </c>
      <c r="O236" s="164"/>
      <c r="P236" s="164"/>
      <c r="Q236" s="164"/>
      <c r="R236" s="164"/>
      <c r="S236" s="123">
        <f t="shared" si="109"/>
        <v>2333.35</v>
      </c>
      <c r="T236" s="193"/>
      <c r="U236" s="142"/>
      <c r="V236" s="142"/>
      <c r="W236" s="142"/>
      <c r="X236" s="142"/>
      <c r="Y236" s="142"/>
      <c r="Z236" s="142"/>
      <c r="AA236" s="142"/>
      <c r="AB236" s="142"/>
      <c r="AC236" s="162">
        <v>4</v>
      </c>
      <c r="AD236" s="96">
        <f t="shared" si="115"/>
        <v>0</v>
      </c>
      <c r="AE236" s="175">
        <f t="shared" si="110"/>
        <v>0</v>
      </c>
      <c r="AF236" s="96">
        <f t="shared" si="116"/>
        <v>0</v>
      </c>
      <c r="AG236" s="175">
        <f t="shared" si="111"/>
        <v>0</v>
      </c>
      <c r="AH236" s="96">
        <f t="shared" si="117"/>
        <v>0</v>
      </c>
      <c r="AI236" s="175">
        <f t="shared" si="112"/>
        <v>0</v>
      </c>
      <c r="AJ236" s="96">
        <f t="shared" si="118"/>
        <v>0.5</v>
      </c>
      <c r="AK236" s="174">
        <f t="shared" si="113"/>
        <v>2333.35</v>
      </c>
    </row>
    <row r="237" spans="1:52" s="168" customFormat="1">
      <c r="A237" s="275"/>
      <c r="B237" s="300" t="s">
        <v>681</v>
      </c>
      <c r="C237" s="301"/>
      <c r="D237" s="301"/>
      <c r="E237" s="301"/>
      <c r="F237" s="301"/>
      <c r="G237" s="317">
        <f>G225+G227+G230+G232+G233+G234+G235+G236+G226</f>
        <v>13.75</v>
      </c>
      <c r="H237" s="301"/>
      <c r="I237" s="301"/>
      <c r="J237" s="301"/>
      <c r="K237" s="301"/>
      <c r="L237" s="301"/>
      <c r="M237" s="280"/>
      <c r="N237" s="283"/>
      <c r="O237" s="282">
        <f>SUM(O225:O236)</f>
        <v>0</v>
      </c>
      <c r="P237" s="282"/>
      <c r="Q237" s="282"/>
      <c r="R237" s="282"/>
      <c r="S237" s="317">
        <f>S225+S227+S230+S232+S233+S234+S235+S236+S226</f>
        <v>92650.76</v>
      </c>
      <c r="T237" s="209"/>
      <c r="U237" s="209"/>
      <c r="V237" s="209"/>
      <c r="W237" s="209"/>
      <c r="X237" s="209"/>
      <c r="Y237" s="209"/>
      <c r="Z237" s="209"/>
      <c r="AA237" s="209"/>
      <c r="AB237" s="209">
        <f>SUM(G225:G236)</f>
        <v>18.75</v>
      </c>
      <c r="AC237" s="235"/>
      <c r="AD237" s="170">
        <f t="shared" ref="AD237:AK237" si="121">SUM(AD225:AD236)</f>
        <v>1.75</v>
      </c>
      <c r="AE237" s="171">
        <f t="shared" si="121"/>
        <v>20060</v>
      </c>
      <c r="AF237" s="170">
        <f t="shared" si="121"/>
        <v>11</v>
      </c>
      <c r="AG237" s="171">
        <f t="shared" si="121"/>
        <v>44756.160000000003</v>
      </c>
      <c r="AH237" s="170">
        <f t="shared" si="121"/>
        <v>5</v>
      </c>
      <c r="AI237" s="171">
        <f t="shared" si="121"/>
        <v>23333.5</v>
      </c>
      <c r="AJ237" s="170">
        <f t="shared" si="121"/>
        <v>0.5</v>
      </c>
      <c r="AK237" s="171">
        <f t="shared" si="121"/>
        <v>2333.35</v>
      </c>
      <c r="AL237" s="185">
        <f t="shared" ref="AL237:AS237" si="122">AD237</f>
        <v>1.75</v>
      </c>
      <c r="AM237" s="185">
        <f t="shared" si="122"/>
        <v>20060</v>
      </c>
      <c r="AN237" s="185">
        <f t="shared" si="122"/>
        <v>11</v>
      </c>
      <c r="AO237" s="185">
        <f t="shared" si="122"/>
        <v>44756.160000000003</v>
      </c>
      <c r="AP237" s="185">
        <f t="shared" si="122"/>
        <v>5</v>
      </c>
      <c r="AQ237" s="185">
        <f t="shared" si="122"/>
        <v>23333.5</v>
      </c>
      <c r="AR237" s="185">
        <f t="shared" si="122"/>
        <v>0.5</v>
      </c>
      <c r="AS237" s="186">
        <f t="shared" si="122"/>
        <v>2333.35</v>
      </c>
      <c r="AT237" s="91"/>
      <c r="AU237" s="91"/>
      <c r="AV237" s="91"/>
      <c r="AW237" s="91"/>
      <c r="AX237" s="91"/>
      <c r="AY237" s="91"/>
      <c r="AZ237" s="91"/>
    </row>
    <row r="238" spans="1:52">
      <c r="A238" s="284"/>
      <c r="B238" s="303" t="s">
        <v>682</v>
      </c>
      <c r="C238" s="304"/>
      <c r="D238" s="304"/>
      <c r="E238" s="304"/>
      <c r="F238" s="304"/>
      <c r="G238" s="286">
        <f>SUM(G225:G229)</f>
        <v>1.75</v>
      </c>
      <c r="H238" s="304"/>
      <c r="I238" s="304"/>
      <c r="J238" s="304"/>
      <c r="K238" s="304"/>
      <c r="L238" s="304"/>
      <c r="M238" s="287"/>
      <c r="N238" s="288"/>
      <c r="O238" s="289">
        <f>O225+O227</f>
        <v>0</v>
      </c>
      <c r="P238" s="289"/>
      <c r="Q238" s="289"/>
      <c r="R238" s="289"/>
      <c r="S238" s="351">
        <f>AE237</f>
        <v>20060</v>
      </c>
      <c r="T238" s="142"/>
      <c r="U238" s="142"/>
      <c r="V238" s="142"/>
      <c r="W238" s="142"/>
      <c r="X238" s="142"/>
      <c r="Y238" s="142"/>
      <c r="Z238" s="142"/>
      <c r="AA238" s="142"/>
      <c r="AB238" s="142"/>
    </row>
    <row r="239" spans="1:52">
      <c r="A239" s="284"/>
      <c r="B239" s="303" t="s">
        <v>683</v>
      </c>
      <c r="C239" s="304"/>
      <c r="D239" s="304"/>
      <c r="E239" s="304"/>
      <c r="F239" s="304"/>
      <c r="G239" s="286">
        <f>G230+G231</f>
        <v>6</v>
      </c>
      <c r="H239" s="304"/>
      <c r="I239" s="304"/>
      <c r="J239" s="304"/>
      <c r="K239" s="304"/>
      <c r="L239" s="304"/>
      <c r="M239" s="287"/>
      <c r="N239" s="288"/>
      <c r="O239" s="289"/>
      <c r="P239" s="289"/>
      <c r="Q239" s="289"/>
      <c r="R239" s="289"/>
      <c r="S239" s="351">
        <f>SUM(S230:S233)</f>
        <v>44756.160000000003</v>
      </c>
      <c r="T239" s="142"/>
      <c r="U239" s="142"/>
      <c r="V239" s="142"/>
      <c r="W239" s="142"/>
      <c r="X239" s="142"/>
      <c r="Y239" s="142"/>
      <c r="Z239" s="142"/>
      <c r="AA239" s="142"/>
      <c r="AB239" s="142"/>
    </row>
    <row r="240" spans="1:52">
      <c r="A240" s="284"/>
      <c r="B240" s="303" t="s">
        <v>719</v>
      </c>
      <c r="C240" s="304"/>
      <c r="D240" s="304"/>
      <c r="E240" s="304"/>
      <c r="F240" s="304"/>
      <c r="G240" s="286">
        <f>G234+G235</f>
        <v>5.5</v>
      </c>
      <c r="H240" s="304"/>
      <c r="I240" s="304"/>
      <c r="J240" s="304"/>
      <c r="K240" s="304"/>
      <c r="L240" s="304"/>
      <c r="M240" s="287"/>
      <c r="N240" s="288"/>
      <c r="O240" s="289"/>
      <c r="P240" s="289"/>
      <c r="Q240" s="289"/>
      <c r="R240" s="289"/>
      <c r="S240" s="351">
        <f>S234+S235</f>
        <v>25501.25</v>
      </c>
      <c r="T240" s="142"/>
      <c r="U240" s="142"/>
      <c r="V240" s="142"/>
      <c r="W240" s="142"/>
      <c r="X240" s="142"/>
      <c r="Y240" s="142"/>
      <c r="Z240" s="142"/>
      <c r="AA240" s="142"/>
      <c r="AB240" s="142"/>
    </row>
    <row r="241" spans="1:37" ht="15.75" thickBot="1">
      <c r="A241" s="290"/>
      <c r="B241" s="306" t="s">
        <v>522</v>
      </c>
      <c r="C241" s="307"/>
      <c r="D241" s="307"/>
      <c r="E241" s="307"/>
      <c r="F241" s="307"/>
      <c r="G241" s="292">
        <f>AJ237</f>
        <v>0.5</v>
      </c>
      <c r="H241" s="307"/>
      <c r="I241" s="307"/>
      <c r="J241" s="307"/>
      <c r="K241" s="307"/>
      <c r="L241" s="307"/>
      <c r="M241" s="294"/>
      <c r="N241" s="295"/>
      <c r="O241" s="296"/>
      <c r="P241" s="296"/>
      <c r="Q241" s="296"/>
      <c r="R241" s="296"/>
      <c r="S241" s="565">
        <f>AK237</f>
        <v>2333.35</v>
      </c>
      <c r="T241" s="142"/>
      <c r="U241" s="142"/>
      <c r="V241" s="142"/>
      <c r="W241" s="142"/>
      <c r="X241" s="142"/>
      <c r="Y241" s="142"/>
      <c r="Z241" s="142"/>
      <c r="AA241" s="142"/>
      <c r="AB241" s="142"/>
    </row>
    <row r="242" spans="1:37" ht="15.75" thickBot="1"/>
    <row r="243" spans="1:37" ht="18.75" customHeight="1">
      <c r="A243" s="758" t="s">
        <v>1070</v>
      </c>
      <c r="B243" s="759"/>
      <c r="C243" s="759"/>
      <c r="D243" s="759"/>
      <c r="E243" s="759"/>
      <c r="F243" s="759"/>
      <c r="G243" s="759"/>
      <c r="H243" s="759"/>
      <c r="I243" s="759"/>
      <c r="J243" s="759"/>
      <c r="K243" s="759"/>
      <c r="L243" s="759"/>
      <c r="M243" s="759"/>
      <c r="N243" s="759"/>
      <c r="O243" s="759"/>
      <c r="P243" s="759"/>
      <c r="Q243" s="759"/>
      <c r="R243" s="759"/>
      <c r="S243" s="760"/>
      <c r="T243" s="238"/>
      <c r="U243" s="238"/>
      <c r="V243" s="238"/>
      <c r="W243" s="238"/>
      <c r="X243" s="238"/>
      <c r="Y243" s="238"/>
      <c r="Z243" s="238"/>
      <c r="AA243" s="238"/>
      <c r="AB243" s="206"/>
    </row>
    <row r="244" spans="1:37" ht="63.75" customHeight="1">
      <c r="A244" s="372" t="s">
        <v>914</v>
      </c>
      <c r="B244" s="663" t="s">
        <v>1077</v>
      </c>
      <c r="C244" s="190" t="s">
        <v>1084</v>
      </c>
      <c r="D244" s="191" t="s">
        <v>23</v>
      </c>
      <c r="E244" s="191"/>
      <c r="F244" s="191" t="s">
        <v>408</v>
      </c>
      <c r="G244" s="497">
        <v>1</v>
      </c>
      <c r="H244" s="589">
        <v>6773</v>
      </c>
      <c r="I244" s="585">
        <f>H244*20%</f>
        <v>1354.6</v>
      </c>
      <c r="J244" s="575"/>
      <c r="K244" s="191"/>
      <c r="L244" s="232"/>
      <c r="M244" s="160"/>
      <c r="N244" s="245">
        <f t="shared" ref="N244:N309" si="123">H244+I244+J244+K244+L244+M244</f>
        <v>8127.6</v>
      </c>
      <c r="O244" s="160"/>
      <c r="P244" s="160"/>
      <c r="Q244" s="160"/>
      <c r="R244" s="160">
        <f>N244*30%</f>
        <v>2438.2800000000002</v>
      </c>
      <c r="S244" s="123">
        <f t="shared" ref="S244:S291" si="124">G244*N244+(P244+R244)+O244</f>
        <v>10565.88</v>
      </c>
      <c r="T244" s="562"/>
      <c r="U244" s="142"/>
      <c r="V244" s="142"/>
      <c r="W244" s="142"/>
      <c r="X244" s="142"/>
      <c r="Y244" s="142"/>
      <c r="Z244" s="142"/>
      <c r="AA244" s="142"/>
      <c r="AB244" s="142">
        <f>R244*110.1%</f>
        <v>2684.55</v>
      </c>
      <c r="AC244" s="162">
        <v>1</v>
      </c>
      <c r="AD244" s="96">
        <f>IF(AC244=1,G244,0)</f>
        <v>1</v>
      </c>
      <c r="AE244" s="175">
        <f>IF(AC244=1,S244,0)</f>
        <v>10565.88</v>
      </c>
      <c r="AF244" s="96">
        <f>IF(AC244=2,G244,0)</f>
        <v>0</v>
      </c>
      <c r="AG244" s="175">
        <f>IF(AC244=2,S244,0)</f>
        <v>0</v>
      </c>
      <c r="AH244" s="96">
        <f>IF(AC244=3,G244,0)</f>
        <v>0</v>
      </c>
      <c r="AI244" s="175">
        <f>IF(AC244=3,S244,0)</f>
        <v>0</v>
      </c>
      <c r="AJ244" s="96">
        <f>IF(AC244=4,G244,0)</f>
        <v>0</v>
      </c>
      <c r="AK244" s="174">
        <f>IF(AC244=4,S244,0)</f>
        <v>0</v>
      </c>
    </row>
    <row r="245" spans="1:37" ht="29.25" customHeight="1">
      <c r="A245" s="372" t="s">
        <v>790</v>
      </c>
      <c r="B245" s="190" t="s">
        <v>460</v>
      </c>
      <c r="C245" s="190" t="s">
        <v>742</v>
      </c>
      <c r="D245" s="346" t="s">
        <v>964</v>
      </c>
      <c r="E245" s="346">
        <v>20517</v>
      </c>
      <c r="F245" s="346">
        <v>13</v>
      </c>
      <c r="G245" s="497">
        <v>1</v>
      </c>
      <c r="H245" s="588">
        <v>7253</v>
      </c>
      <c r="I245" s="575"/>
      <c r="J245" s="585">
        <f>H245*25%</f>
        <v>1813.25</v>
      </c>
      <c r="K245" s="191"/>
      <c r="L245" s="160"/>
      <c r="M245" s="160"/>
      <c r="N245" s="245">
        <f t="shared" si="123"/>
        <v>9066.25</v>
      </c>
      <c r="O245" s="160"/>
      <c r="P245" s="160"/>
      <c r="Q245" s="160"/>
      <c r="R245" s="160">
        <f t="shared" ref="R245:R316" si="125">N245*30%</f>
        <v>2719.875</v>
      </c>
      <c r="S245" s="123">
        <f t="shared" si="124"/>
        <v>11786.13</v>
      </c>
      <c r="T245" s="562"/>
      <c r="U245" s="142"/>
      <c r="V245" s="142"/>
      <c r="W245" s="142"/>
      <c r="X245" s="142"/>
      <c r="Y245" s="142"/>
      <c r="Z245" s="142"/>
      <c r="AA245" s="142"/>
      <c r="AB245" s="142">
        <f t="shared" ref="AB245:AB310" si="126">R245*110.1%</f>
        <v>2994.58</v>
      </c>
      <c r="AC245" s="162">
        <v>1</v>
      </c>
      <c r="AD245" s="96">
        <f>IF(AC245=1,G245,0)</f>
        <v>1</v>
      </c>
      <c r="AE245" s="175">
        <f>IF(AC245=1,S245,0)</f>
        <v>11786.13</v>
      </c>
      <c r="AF245" s="96">
        <f>IF(AC245=2,G245,0)</f>
        <v>0</v>
      </c>
      <c r="AG245" s="175">
        <f>IF(AC245=2,S245,0)</f>
        <v>0</v>
      </c>
      <c r="AH245" s="96">
        <f>IF(AC245=3,G245,0)</f>
        <v>0</v>
      </c>
      <c r="AI245" s="175">
        <f>IF(AC245=3,S245,0)</f>
        <v>0</v>
      </c>
      <c r="AJ245" s="96">
        <f>IF(AC245=4,G245,0)</f>
        <v>0</v>
      </c>
      <c r="AK245" s="174">
        <f>IF(AC245=4,S245,0)</f>
        <v>0</v>
      </c>
    </row>
    <row r="246" spans="1:37" ht="30">
      <c r="A246" s="372" t="s">
        <v>790</v>
      </c>
      <c r="B246" s="190" t="s">
        <v>1041</v>
      </c>
      <c r="C246" s="190" t="s">
        <v>419</v>
      </c>
      <c r="D246" s="346" t="s">
        <v>964</v>
      </c>
      <c r="E246" s="346"/>
      <c r="F246" s="346">
        <v>12</v>
      </c>
      <c r="G246" s="497">
        <v>1</v>
      </c>
      <c r="H246" s="575" t="s">
        <v>1025</v>
      </c>
      <c r="I246" s="575"/>
      <c r="J246" s="585">
        <f>H246*25%</f>
        <v>1693.25</v>
      </c>
      <c r="K246" s="191"/>
      <c r="L246" s="160"/>
      <c r="M246" s="160"/>
      <c r="N246" s="245">
        <f>H246+I246+J246+K246+L246+M246</f>
        <v>8466.25</v>
      </c>
      <c r="O246" s="160"/>
      <c r="P246" s="160"/>
      <c r="Q246" s="160"/>
      <c r="R246" s="160">
        <f t="shared" si="125"/>
        <v>2539.875</v>
      </c>
      <c r="S246" s="123">
        <f t="shared" si="124"/>
        <v>11006.13</v>
      </c>
      <c r="T246" s="562"/>
      <c r="U246" s="142"/>
      <c r="V246" s="142"/>
      <c r="W246" s="142"/>
      <c r="X246" s="142"/>
      <c r="Y246" s="142"/>
      <c r="Z246" s="142"/>
      <c r="AA246" s="142"/>
      <c r="AB246" s="142">
        <f t="shared" si="126"/>
        <v>2796.4</v>
      </c>
      <c r="AC246" s="162">
        <v>1</v>
      </c>
      <c r="AD246" s="96">
        <f>IF(AC246=1,G246,0)</f>
        <v>1</v>
      </c>
      <c r="AE246" s="175">
        <f>IF(AC246=1,S246,0)</f>
        <v>11006.13</v>
      </c>
      <c r="AF246" s="96">
        <f>IF(AC246=2,G246,0)</f>
        <v>0</v>
      </c>
      <c r="AG246" s="175">
        <f>IF(AC246=2,S246,0)</f>
        <v>0</v>
      </c>
      <c r="AH246" s="96">
        <f>IF(AC246=3,G246,0)</f>
        <v>0</v>
      </c>
      <c r="AI246" s="175">
        <f>IF(AC246=3,S246,0)</f>
        <v>0</v>
      </c>
      <c r="AJ246" s="96">
        <f>IF(AC246=4,G246,0)</f>
        <v>0</v>
      </c>
      <c r="AK246" s="174">
        <f>IF(AC246=4,S246,0)</f>
        <v>0</v>
      </c>
    </row>
    <row r="247" spans="1:37" ht="30">
      <c r="A247" s="372" t="s">
        <v>790</v>
      </c>
      <c r="B247" s="663" t="s">
        <v>1041</v>
      </c>
      <c r="C247" s="663" t="s">
        <v>419</v>
      </c>
      <c r="D247" s="346" t="s">
        <v>964</v>
      </c>
      <c r="E247" s="346"/>
      <c r="F247" s="346">
        <v>11</v>
      </c>
      <c r="G247" s="497">
        <v>0.25</v>
      </c>
      <c r="H247" s="575" t="s">
        <v>1018</v>
      </c>
      <c r="I247" s="575"/>
      <c r="J247" s="585"/>
      <c r="K247" s="191"/>
      <c r="L247" s="160"/>
      <c r="M247" s="160"/>
      <c r="N247" s="245">
        <f>H247+I247+J247+K247+L247+M247</f>
        <v>6294</v>
      </c>
      <c r="O247" s="160"/>
      <c r="P247" s="160"/>
      <c r="Q247" s="160"/>
      <c r="R247" s="160">
        <f t="shared" si="125"/>
        <v>1888.2</v>
      </c>
      <c r="S247" s="123">
        <f t="shared" si="124"/>
        <v>3461.7</v>
      </c>
      <c r="T247" s="562"/>
      <c r="U247" s="142"/>
      <c r="V247" s="142"/>
      <c r="W247" s="142"/>
      <c r="X247" s="142"/>
      <c r="Y247" s="142"/>
      <c r="Z247" s="142"/>
      <c r="AA247" s="142"/>
      <c r="AB247" s="142"/>
    </row>
    <row r="248" spans="1:37" ht="30">
      <c r="A248" s="372" t="s">
        <v>790</v>
      </c>
      <c r="B248" s="190" t="s">
        <v>461</v>
      </c>
      <c r="C248" s="190" t="s">
        <v>744</v>
      </c>
      <c r="D248" s="346" t="s">
        <v>964</v>
      </c>
      <c r="E248" s="346">
        <v>20383</v>
      </c>
      <c r="F248" s="346">
        <v>13</v>
      </c>
      <c r="G248" s="497">
        <v>1.25</v>
      </c>
      <c r="H248" s="588">
        <v>7253</v>
      </c>
      <c r="I248" s="575"/>
      <c r="J248" s="585">
        <f>H248*15%</f>
        <v>1087.95</v>
      </c>
      <c r="K248" s="191"/>
      <c r="L248" s="160"/>
      <c r="M248" s="160"/>
      <c r="N248" s="245">
        <f>H248+I248+J248+K248+L248+M248</f>
        <v>8340.9500000000007</v>
      </c>
      <c r="O248" s="160"/>
      <c r="P248" s="160"/>
      <c r="Q248" s="160"/>
      <c r="R248" s="160">
        <f t="shared" si="125"/>
        <v>2502.2849999999999</v>
      </c>
      <c r="S248" s="123">
        <f>(N248+R248)*G248</f>
        <v>13554.04</v>
      </c>
      <c r="T248" s="562"/>
      <c r="U248" s="142"/>
      <c r="V248" s="142"/>
      <c r="W248" s="142"/>
      <c r="X248" s="142"/>
      <c r="Y248" s="142"/>
      <c r="Z248" s="142"/>
      <c r="AA248" s="142"/>
      <c r="AB248" s="142">
        <f>R248*110.1%</f>
        <v>2755.02</v>
      </c>
    </row>
    <row r="249" spans="1:37" ht="29.25" customHeight="1">
      <c r="A249" s="372" t="s">
        <v>790</v>
      </c>
      <c r="B249" s="190" t="s">
        <v>462</v>
      </c>
      <c r="C249" s="190" t="s">
        <v>5</v>
      </c>
      <c r="D249" s="346" t="s">
        <v>964</v>
      </c>
      <c r="E249" s="346">
        <v>20380</v>
      </c>
      <c r="F249" s="346">
        <v>13</v>
      </c>
      <c r="G249" s="497">
        <v>1</v>
      </c>
      <c r="H249" s="588">
        <v>7253</v>
      </c>
      <c r="I249" s="575"/>
      <c r="J249" s="585">
        <f>H249*15%</f>
        <v>1087.95</v>
      </c>
      <c r="K249" s="191"/>
      <c r="L249" s="160"/>
      <c r="M249" s="160"/>
      <c r="N249" s="245">
        <f t="shared" si="123"/>
        <v>8340.9500000000007</v>
      </c>
      <c r="O249" s="160"/>
      <c r="P249" s="160"/>
      <c r="Q249" s="160"/>
      <c r="R249" s="160">
        <f t="shared" si="125"/>
        <v>2502.2849999999999</v>
      </c>
      <c r="S249" s="123">
        <f t="shared" si="124"/>
        <v>10843.24</v>
      </c>
      <c r="T249" s="562"/>
      <c r="U249" s="142"/>
      <c r="V249" s="142"/>
      <c r="W249" s="142"/>
      <c r="X249" s="142"/>
      <c r="Y249" s="142"/>
      <c r="Z249" s="142"/>
      <c r="AA249" s="142"/>
      <c r="AB249" s="142">
        <f>R249*110.1%</f>
        <v>2755.02</v>
      </c>
    </row>
    <row r="250" spans="1:37" ht="27.75" customHeight="1">
      <c r="A250" s="372" t="s">
        <v>790</v>
      </c>
      <c r="B250" s="190" t="s">
        <v>1042</v>
      </c>
      <c r="C250" s="190" t="s">
        <v>5</v>
      </c>
      <c r="D250" s="346" t="s">
        <v>964</v>
      </c>
      <c r="E250" s="346">
        <v>20380</v>
      </c>
      <c r="F250" s="346">
        <v>12</v>
      </c>
      <c r="G250" s="497">
        <v>1</v>
      </c>
      <c r="H250" s="588">
        <v>6773</v>
      </c>
      <c r="I250" s="575"/>
      <c r="J250" s="585">
        <f>H250*15%</f>
        <v>1015.95</v>
      </c>
      <c r="K250" s="191"/>
      <c r="L250" s="160"/>
      <c r="M250" s="160"/>
      <c r="N250" s="245">
        <f t="shared" si="123"/>
        <v>7788.95</v>
      </c>
      <c r="O250" s="160"/>
      <c r="P250" s="160"/>
      <c r="Q250" s="160"/>
      <c r="R250" s="160">
        <f>N250*10%</f>
        <v>778.89499999999998</v>
      </c>
      <c r="S250" s="123">
        <f t="shared" si="124"/>
        <v>8567.85</v>
      </c>
      <c r="T250" s="562"/>
      <c r="U250" s="142"/>
      <c r="V250" s="142"/>
      <c r="W250" s="142"/>
      <c r="X250" s="142"/>
      <c r="Y250" s="142"/>
      <c r="Z250" s="142"/>
      <c r="AA250" s="142"/>
      <c r="AB250" s="142">
        <f>R250*110.1%</f>
        <v>857.56</v>
      </c>
    </row>
    <row r="251" spans="1:37" ht="29.25" customHeight="1">
      <c r="A251" s="372" t="s">
        <v>790</v>
      </c>
      <c r="B251" s="190" t="s">
        <v>463</v>
      </c>
      <c r="C251" s="190" t="s">
        <v>748</v>
      </c>
      <c r="D251" s="346" t="s">
        <v>964</v>
      </c>
      <c r="E251" s="346">
        <v>20417</v>
      </c>
      <c r="F251" s="346">
        <v>13</v>
      </c>
      <c r="G251" s="497">
        <v>1</v>
      </c>
      <c r="H251" s="588">
        <v>7253</v>
      </c>
      <c r="I251" s="575"/>
      <c r="J251" s="575"/>
      <c r="K251" s="191"/>
      <c r="L251" s="160">
        <f>H251*25%</f>
        <v>1813.25</v>
      </c>
      <c r="M251" s="160"/>
      <c r="N251" s="245">
        <f>H251+I251+J251+K251+L251+M251</f>
        <v>9066.25</v>
      </c>
      <c r="O251" s="160"/>
      <c r="P251" s="160"/>
      <c r="Q251" s="160"/>
      <c r="R251" s="160">
        <f t="shared" si="125"/>
        <v>2719.875</v>
      </c>
      <c r="S251" s="123">
        <f>G251*N251+(P251+R251)+O251</f>
        <v>11786.13</v>
      </c>
      <c r="T251" s="562"/>
      <c r="U251" s="142"/>
      <c r="V251" s="142"/>
      <c r="W251" s="142"/>
      <c r="X251" s="142"/>
      <c r="Y251" s="142"/>
      <c r="Z251" s="142"/>
      <c r="AA251" s="142"/>
      <c r="AB251" s="142">
        <f>R251*110.1%</f>
        <v>2994.58</v>
      </c>
      <c r="AC251" s="162">
        <v>1</v>
      </c>
      <c r="AD251" s="96">
        <f t="shared" ref="AD251:AD256" si="127">IF(AC251=1,G251,0)</f>
        <v>1</v>
      </c>
      <c r="AE251" s="175">
        <f t="shared" ref="AE251:AE256" si="128">IF(AC251=1,S251,0)</f>
        <v>11786.13</v>
      </c>
      <c r="AF251" s="96">
        <f t="shared" ref="AF251:AF256" si="129">IF(AC251=2,G251,0)</f>
        <v>0</v>
      </c>
      <c r="AG251" s="175">
        <f t="shared" ref="AG251:AG256" si="130">IF(AC251=2,S251,0)</f>
        <v>0</v>
      </c>
      <c r="AH251" s="96">
        <f t="shared" ref="AH251:AH256" si="131">IF(AC251=3,G251,0)</f>
        <v>0</v>
      </c>
      <c r="AI251" s="175">
        <f t="shared" ref="AI251:AI256" si="132">IF(AC251=3,S251,0)</f>
        <v>0</v>
      </c>
      <c r="AJ251" s="96">
        <f t="shared" ref="AJ251:AJ256" si="133">IF(AC251=4,G251,0)</f>
        <v>0</v>
      </c>
      <c r="AK251" s="174">
        <f t="shared" ref="AK251:AK256" si="134">IF(AC251=4,S251,0)</f>
        <v>0</v>
      </c>
    </row>
    <row r="252" spans="1:37" ht="14.25" customHeight="1">
      <c r="A252" s="372" t="s">
        <v>790</v>
      </c>
      <c r="B252" s="190" t="s">
        <v>464</v>
      </c>
      <c r="C252" s="190" t="s">
        <v>748</v>
      </c>
      <c r="D252" s="346" t="s">
        <v>964</v>
      </c>
      <c r="E252" s="346">
        <v>20417</v>
      </c>
      <c r="F252" s="346">
        <v>10</v>
      </c>
      <c r="G252" s="497">
        <v>0.5</v>
      </c>
      <c r="H252" s="573" t="s">
        <v>1022</v>
      </c>
      <c r="I252" s="575"/>
      <c r="J252" s="575"/>
      <c r="K252" s="191"/>
      <c r="L252" s="160">
        <f>H252*25%</f>
        <v>1453.75</v>
      </c>
      <c r="M252" s="160"/>
      <c r="N252" s="245">
        <f>H252+I252+J252+K252+L252+M252</f>
        <v>7268.75</v>
      </c>
      <c r="O252" s="160"/>
      <c r="P252" s="160"/>
      <c r="Q252" s="160"/>
      <c r="R252" s="160">
        <f>N252*10%</f>
        <v>726.875</v>
      </c>
      <c r="S252" s="123">
        <f>G252*N252+(P252+R252)+O252</f>
        <v>4361.25</v>
      </c>
      <c r="T252" s="562"/>
      <c r="U252" s="142"/>
      <c r="V252" s="142"/>
      <c r="W252" s="142"/>
      <c r="X252" s="142"/>
      <c r="Y252" s="142"/>
      <c r="Z252" s="142"/>
      <c r="AA252" s="142"/>
      <c r="AB252" s="142">
        <f>R252*110.1%</f>
        <v>800.29</v>
      </c>
      <c r="AC252" s="162">
        <v>1</v>
      </c>
      <c r="AD252" s="96">
        <f t="shared" si="127"/>
        <v>0.5</v>
      </c>
      <c r="AE252" s="175">
        <f t="shared" si="128"/>
        <v>4361.25</v>
      </c>
      <c r="AF252" s="96">
        <f t="shared" si="129"/>
        <v>0</v>
      </c>
      <c r="AG252" s="175">
        <f t="shared" si="130"/>
        <v>0</v>
      </c>
      <c r="AH252" s="96">
        <f t="shared" si="131"/>
        <v>0</v>
      </c>
      <c r="AI252" s="175">
        <f t="shared" si="132"/>
        <v>0</v>
      </c>
      <c r="AJ252" s="96">
        <f t="shared" si="133"/>
        <v>0</v>
      </c>
      <c r="AK252" s="174">
        <f t="shared" si="134"/>
        <v>0</v>
      </c>
    </row>
    <row r="253" spans="1:37" ht="14.25" customHeight="1">
      <c r="A253" s="372" t="s">
        <v>790</v>
      </c>
      <c r="B253" s="190" t="s">
        <v>425</v>
      </c>
      <c r="C253" s="190" t="s">
        <v>425</v>
      </c>
      <c r="D253" s="346" t="s">
        <v>964</v>
      </c>
      <c r="E253" s="346">
        <v>20520</v>
      </c>
      <c r="F253" s="346">
        <v>10</v>
      </c>
      <c r="G253" s="621">
        <v>1</v>
      </c>
      <c r="H253" s="573" t="s">
        <v>1022</v>
      </c>
      <c r="I253" s="575"/>
      <c r="J253" s="575"/>
      <c r="K253" s="191"/>
      <c r="L253" s="160"/>
      <c r="M253" s="160"/>
      <c r="N253" s="245">
        <f t="shared" si="123"/>
        <v>5815</v>
      </c>
      <c r="O253" s="160"/>
      <c r="P253" s="160"/>
      <c r="Q253" s="160"/>
      <c r="R253" s="160"/>
      <c r="S253" s="123">
        <f>(N253+R253)*G253</f>
        <v>5815</v>
      </c>
      <c r="T253" s="562"/>
      <c r="U253" s="142"/>
      <c r="V253" s="142"/>
      <c r="W253" s="142"/>
      <c r="X253" s="142"/>
      <c r="Y253" s="142"/>
      <c r="Z253" s="142"/>
      <c r="AA253" s="142"/>
      <c r="AB253" s="142">
        <f t="shared" si="126"/>
        <v>0</v>
      </c>
      <c r="AC253" s="162">
        <v>1</v>
      </c>
      <c r="AD253" s="96">
        <f t="shared" si="127"/>
        <v>1</v>
      </c>
      <c r="AE253" s="175">
        <f t="shared" si="128"/>
        <v>5815</v>
      </c>
      <c r="AF253" s="96">
        <f t="shared" si="129"/>
        <v>0</v>
      </c>
      <c r="AG253" s="175">
        <f t="shared" si="130"/>
        <v>0</v>
      </c>
      <c r="AH253" s="96">
        <f t="shared" si="131"/>
        <v>0</v>
      </c>
      <c r="AI253" s="175">
        <f t="shared" si="132"/>
        <v>0</v>
      </c>
      <c r="AJ253" s="96">
        <f t="shared" si="133"/>
        <v>0</v>
      </c>
      <c r="AK253" s="174">
        <f t="shared" si="134"/>
        <v>0</v>
      </c>
    </row>
    <row r="254" spans="1:37" ht="30">
      <c r="A254" s="372" t="s">
        <v>790</v>
      </c>
      <c r="B254" s="190" t="s">
        <v>1073</v>
      </c>
      <c r="C254" s="190" t="s">
        <v>630</v>
      </c>
      <c r="D254" s="346" t="s">
        <v>544</v>
      </c>
      <c r="E254" s="346">
        <v>20514</v>
      </c>
      <c r="F254" s="346">
        <v>11</v>
      </c>
      <c r="G254" s="497">
        <v>1</v>
      </c>
      <c r="H254" s="573" t="s">
        <v>1018</v>
      </c>
      <c r="I254" s="575"/>
      <c r="J254" s="575"/>
      <c r="K254" s="191"/>
      <c r="L254" s="160"/>
      <c r="M254" s="160"/>
      <c r="N254" s="245">
        <f t="shared" ref="N254:N265" si="135">H254+I254+J254+K254+L254+M254</f>
        <v>6294</v>
      </c>
      <c r="O254" s="160"/>
      <c r="P254" s="160"/>
      <c r="Q254" s="160"/>
      <c r="R254" s="160">
        <f t="shared" ref="R254" si="136">N254*10%</f>
        <v>629.4</v>
      </c>
      <c r="S254" s="123">
        <f>(N254+R254)*G254</f>
        <v>6923.4</v>
      </c>
      <c r="T254" s="562"/>
      <c r="U254" s="142"/>
      <c r="V254" s="142"/>
      <c r="W254" s="142"/>
      <c r="X254" s="142"/>
      <c r="Y254" s="142"/>
      <c r="Z254" s="142"/>
      <c r="AA254" s="142"/>
      <c r="AB254" s="142">
        <f t="shared" si="126"/>
        <v>692.97</v>
      </c>
      <c r="AC254" s="162">
        <v>1</v>
      </c>
      <c r="AD254" s="96">
        <f t="shared" si="127"/>
        <v>1</v>
      </c>
      <c r="AE254" s="175">
        <f t="shared" si="128"/>
        <v>6923.4</v>
      </c>
      <c r="AF254" s="96">
        <f t="shared" si="129"/>
        <v>0</v>
      </c>
      <c r="AG254" s="175">
        <f t="shared" si="130"/>
        <v>0</v>
      </c>
      <c r="AH254" s="96">
        <f t="shared" si="131"/>
        <v>0</v>
      </c>
      <c r="AI254" s="175">
        <f t="shared" si="132"/>
        <v>0</v>
      </c>
      <c r="AJ254" s="96">
        <f t="shared" si="133"/>
        <v>0</v>
      </c>
      <c r="AK254" s="174">
        <f t="shared" si="134"/>
        <v>0</v>
      </c>
    </row>
    <row r="255" spans="1:37" ht="14.25" customHeight="1">
      <c r="A255" s="372" t="s">
        <v>790</v>
      </c>
      <c r="B255" s="190" t="s">
        <v>630</v>
      </c>
      <c r="C255" s="190" t="s">
        <v>630</v>
      </c>
      <c r="D255" s="346" t="s">
        <v>544</v>
      </c>
      <c r="E255" s="346">
        <v>20514</v>
      </c>
      <c r="F255" s="346">
        <v>10</v>
      </c>
      <c r="G255" s="497">
        <v>1</v>
      </c>
      <c r="H255" s="573" t="s">
        <v>1022</v>
      </c>
      <c r="I255" s="575"/>
      <c r="J255" s="575"/>
      <c r="K255" s="191"/>
      <c r="L255" s="160"/>
      <c r="M255" s="160"/>
      <c r="N255" s="245">
        <f t="shared" si="135"/>
        <v>5815</v>
      </c>
      <c r="O255" s="160"/>
      <c r="P255" s="160"/>
      <c r="Q255" s="160"/>
      <c r="R255" s="160">
        <f t="shared" ref="R255" si="137">N255*10%</f>
        <v>581.5</v>
      </c>
      <c r="S255" s="123">
        <f>(N255+R255)*G255</f>
        <v>6396.5</v>
      </c>
      <c r="T255" s="562"/>
      <c r="U255" s="142"/>
      <c r="V255" s="142"/>
      <c r="W255" s="142"/>
      <c r="X255" s="142"/>
      <c r="Y255" s="142"/>
      <c r="Z255" s="142"/>
      <c r="AA255" s="142"/>
      <c r="AB255" s="142">
        <f t="shared" ref="AB255" si="138">R255*110.1%</f>
        <v>640.23</v>
      </c>
      <c r="AC255" s="162">
        <v>1</v>
      </c>
      <c r="AD255" s="96">
        <f t="shared" si="127"/>
        <v>1</v>
      </c>
      <c r="AE255" s="175">
        <f t="shared" si="128"/>
        <v>6396.5</v>
      </c>
      <c r="AF255" s="96">
        <f t="shared" si="129"/>
        <v>0</v>
      </c>
      <c r="AG255" s="175">
        <f t="shared" si="130"/>
        <v>0</v>
      </c>
      <c r="AH255" s="96">
        <f t="shared" si="131"/>
        <v>0</v>
      </c>
      <c r="AI255" s="175">
        <f t="shared" si="132"/>
        <v>0</v>
      </c>
      <c r="AJ255" s="96">
        <f t="shared" si="133"/>
        <v>0</v>
      </c>
      <c r="AK255" s="174">
        <f t="shared" si="134"/>
        <v>0</v>
      </c>
    </row>
    <row r="256" spans="1:37" ht="30">
      <c r="A256" s="372" t="s">
        <v>790</v>
      </c>
      <c r="B256" s="663" t="s">
        <v>1065</v>
      </c>
      <c r="C256" s="663" t="s">
        <v>752</v>
      </c>
      <c r="D256" s="681" t="s">
        <v>964</v>
      </c>
      <c r="E256" s="681">
        <v>20377</v>
      </c>
      <c r="F256" s="681">
        <v>14</v>
      </c>
      <c r="G256" s="682">
        <v>0.75</v>
      </c>
      <c r="H256" s="683">
        <v>7732</v>
      </c>
      <c r="I256" s="684"/>
      <c r="J256" s="684"/>
      <c r="K256" s="685"/>
      <c r="L256" s="662"/>
      <c r="M256" s="662"/>
      <c r="N256" s="686">
        <f t="shared" si="135"/>
        <v>7732</v>
      </c>
      <c r="O256" s="160"/>
      <c r="P256" s="160"/>
      <c r="Q256" s="160"/>
      <c r="R256" s="160">
        <f t="shared" si="125"/>
        <v>2319.6</v>
      </c>
      <c r="S256" s="123">
        <f>(N256+R256)*G256</f>
        <v>7538.7</v>
      </c>
      <c r="T256" s="562"/>
      <c r="U256" s="142"/>
      <c r="V256" s="142"/>
      <c r="W256" s="142"/>
      <c r="X256" s="142"/>
      <c r="Y256" s="142"/>
      <c r="Z256" s="142"/>
      <c r="AA256" s="142"/>
      <c r="AB256" s="142">
        <f t="shared" si="126"/>
        <v>2553.88</v>
      </c>
      <c r="AC256" s="162">
        <v>1</v>
      </c>
      <c r="AD256" s="96">
        <f t="shared" si="127"/>
        <v>0.75</v>
      </c>
      <c r="AE256" s="175">
        <f t="shared" si="128"/>
        <v>7538.7</v>
      </c>
      <c r="AF256" s="96">
        <f t="shared" si="129"/>
        <v>0</v>
      </c>
      <c r="AG256" s="175">
        <f t="shared" si="130"/>
        <v>0</v>
      </c>
      <c r="AH256" s="96">
        <f t="shared" si="131"/>
        <v>0</v>
      </c>
      <c r="AI256" s="175">
        <f t="shared" si="132"/>
        <v>0</v>
      </c>
      <c r="AJ256" s="96">
        <f t="shared" si="133"/>
        <v>0</v>
      </c>
      <c r="AK256" s="174">
        <f t="shared" si="134"/>
        <v>0</v>
      </c>
    </row>
    <row r="257" spans="1:52">
      <c r="A257" s="372" t="s">
        <v>790</v>
      </c>
      <c r="B257" s="190" t="s">
        <v>753</v>
      </c>
      <c r="C257" s="190" t="s">
        <v>753</v>
      </c>
      <c r="D257" s="346" t="s">
        <v>964</v>
      </c>
      <c r="E257" s="346">
        <v>20502</v>
      </c>
      <c r="F257" s="346">
        <v>11</v>
      </c>
      <c r="G257" s="497">
        <v>0.5</v>
      </c>
      <c r="H257" s="610">
        <v>6294</v>
      </c>
      <c r="I257" s="575"/>
      <c r="J257" s="575"/>
      <c r="K257" s="191"/>
      <c r="L257" s="160"/>
      <c r="M257" s="160"/>
      <c r="N257" s="245">
        <f t="shared" si="135"/>
        <v>6294</v>
      </c>
      <c r="O257" s="160"/>
      <c r="P257" s="160"/>
      <c r="Q257" s="160"/>
      <c r="R257" s="160">
        <f>N257*20%</f>
        <v>1258.8</v>
      </c>
      <c r="S257" s="123">
        <f>(N257+R257)*G257</f>
        <v>3776.4</v>
      </c>
      <c r="T257" s="562"/>
      <c r="U257" s="142"/>
      <c r="V257" s="142"/>
      <c r="W257" s="142"/>
      <c r="X257" s="142"/>
      <c r="Y257" s="142"/>
      <c r="Z257" s="142"/>
      <c r="AA257" s="142"/>
      <c r="AB257" s="142">
        <f t="shared" si="126"/>
        <v>1385.94</v>
      </c>
    </row>
    <row r="258" spans="1:52" ht="30">
      <c r="A258" s="372" t="s">
        <v>790</v>
      </c>
      <c r="B258" s="190" t="s">
        <v>465</v>
      </c>
      <c r="C258" s="190" t="s">
        <v>754</v>
      </c>
      <c r="D258" s="346" t="s">
        <v>964</v>
      </c>
      <c r="E258" s="346">
        <v>20338</v>
      </c>
      <c r="F258" s="346">
        <v>11</v>
      </c>
      <c r="G258" s="497">
        <v>1</v>
      </c>
      <c r="H258" s="588">
        <v>6294</v>
      </c>
      <c r="I258" s="575"/>
      <c r="J258" s="575"/>
      <c r="K258" s="191"/>
      <c r="L258" s="160">
        <f>H258*15%</f>
        <v>944.1</v>
      </c>
      <c r="M258" s="160"/>
      <c r="N258" s="245">
        <f t="shared" si="135"/>
        <v>7238.1</v>
      </c>
      <c r="O258" s="160"/>
      <c r="P258" s="160"/>
      <c r="Q258" s="160"/>
      <c r="R258" s="160">
        <f t="shared" ref="R258:R260" si="139">N258*20%</f>
        <v>1447.62</v>
      </c>
      <c r="S258" s="123">
        <f t="shared" si="124"/>
        <v>8685.7199999999993</v>
      </c>
      <c r="T258" s="562"/>
      <c r="U258" s="142"/>
      <c r="V258" s="142"/>
      <c r="W258" s="142"/>
      <c r="X258" s="142"/>
      <c r="Y258" s="142"/>
      <c r="Z258" s="142"/>
      <c r="AA258" s="142"/>
      <c r="AB258" s="142">
        <f>R258*110.1%</f>
        <v>1593.83</v>
      </c>
      <c r="AC258" s="162">
        <v>1</v>
      </c>
      <c r="AD258" s="96">
        <f>IF(AC258=1,G258,0)</f>
        <v>1</v>
      </c>
      <c r="AE258" s="175">
        <f t="shared" ref="AE258:AE266" si="140">IF(AC258=1,S258,0)</f>
        <v>8685.7199999999993</v>
      </c>
      <c r="AF258" s="96">
        <f>IF(AC258=2,G258,0)</f>
        <v>0</v>
      </c>
      <c r="AG258" s="175">
        <f t="shared" ref="AG258:AG266" si="141">IF(AC258=2,S258,0)</f>
        <v>0</v>
      </c>
      <c r="AH258" s="96">
        <f>IF(AC258=3,G258,0)</f>
        <v>0</v>
      </c>
      <c r="AI258" s="175">
        <f t="shared" ref="AI258:AI266" si="142">IF(AC258=3,S258,0)</f>
        <v>0</v>
      </c>
      <c r="AJ258" s="96">
        <f>IF(AC258=4,G258,0)</f>
        <v>0</v>
      </c>
      <c r="AK258" s="174">
        <f t="shared" ref="AK258:AK266" si="143">IF(AC258=4,S258,0)</f>
        <v>0</v>
      </c>
    </row>
    <row r="259" spans="1:52">
      <c r="A259" s="372" t="s">
        <v>790</v>
      </c>
      <c r="B259" s="190" t="s">
        <v>466</v>
      </c>
      <c r="C259" s="190" t="s">
        <v>754</v>
      </c>
      <c r="D259" s="346" t="s">
        <v>964</v>
      </c>
      <c r="E259" s="346">
        <v>20338</v>
      </c>
      <c r="F259" s="346">
        <v>10</v>
      </c>
      <c r="G259" s="497">
        <v>0.5</v>
      </c>
      <c r="H259" s="573" t="s">
        <v>1022</v>
      </c>
      <c r="I259" s="575"/>
      <c r="J259" s="575"/>
      <c r="K259" s="191"/>
      <c r="L259" s="160">
        <f>H259*15%</f>
        <v>872.25</v>
      </c>
      <c r="M259" s="160"/>
      <c r="N259" s="245">
        <f t="shared" si="135"/>
        <v>6687.25</v>
      </c>
      <c r="O259" s="160"/>
      <c r="P259" s="160"/>
      <c r="Q259" s="160"/>
      <c r="R259" s="160">
        <f t="shared" si="139"/>
        <v>1337.45</v>
      </c>
      <c r="S259" s="123">
        <f t="shared" si="124"/>
        <v>4681.08</v>
      </c>
      <c r="T259" s="562"/>
      <c r="U259" s="142"/>
      <c r="V259" s="142"/>
      <c r="W259" s="142"/>
      <c r="X259" s="142"/>
      <c r="Y259" s="142"/>
      <c r="Z259" s="142"/>
      <c r="AA259" s="142"/>
      <c r="AB259" s="142">
        <f>R259*110.1%</f>
        <v>1472.53</v>
      </c>
      <c r="AC259" s="162">
        <v>1</v>
      </c>
      <c r="AD259" s="96">
        <f>IF(AC259=1,G259,0)</f>
        <v>0.5</v>
      </c>
      <c r="AE259" s="175">
        <f t="shared" si="140"/>
        <v>4681.08</v>
      </c>
      <c r="AF259" s="96">
        <f>IF(AC259=2,G259,0)</f>
        <v>0</v>
      </c>
      <c r="AG259" s="175">
        <f t="shared" si="141"/>
        <v>0</v>
      </c>
      <c r="AH259" s="96">
        <f>IF(AC259=3,G259,0)</f>
        <v>0</v>
      </c>
      <c r="AI259" s="175">
        <f t="shared" si="142"/>
        <v>0</v>
      </c>
      <c r="AJ259" s="96">
        <f>IF(AC259=4,G259,0)</f>
        <v>0</v>
      </c>
      <c r="AK259" s="174">
        <f t="shared" si="143"/>
        <v>0</v>
      </c>
    </row>
    <row r="260" spans="1:52">
      <c r="A260" s="372" t="s">
        <v>790</v>
      </c>
      <c r="B260" s="190" t="s">
        <v>1066</v>
      </c>
      <c r="C260" s="190" t="s">
        <v>755</v>
      </c>
      <c r="D260" s="346" t="s">
        <v>964</v>
      </c>
      <c r="E260" s="346">
        <v>20366</v>
      </c>
      <c r="F260" s="346">
        <v>10</v>
      </c>
      <c r="G260" s="497">
        <v>1</v>
      </c>
      <c r="H260" s="610">
        <v>5815</v>
      </c>
      <c r="I260" s="575"/>
      <c r="J260" s="575"/>
      <c r="K260" s="191"/>
      <c r="L260" s="160">
        <f>H260*25%</f>
        <v>1453.75</v>
      </c>
      <c r="M260" s="160"/>
      <c r="N260" s="245">
        <f t="shared" si="135"/>
        <v>7268.75</v>
      </c>
      <c r="O260" s="160"/>
      <c r="P260" s="160"/>
      <c r="Q260" s="160"/>
      <c r="R260" s="160">
        <f t="shared" si="139"/>
        <v>1453.75</v>
      </c>
      <c r="S260" s="123">
        <f t="shared" ref="S260:S261" si="144">(N260+R260)*G260</f>
        <v>8722.5</v>
      </c>
      <c r="T260" s="562"/>
      <c r="U260" s="142"/>
      <c r="V260" s="142"/>
      <c r="W260" s="142"/>
      <c r="X260" s="142"/>
      <c r="Y260" s="142"/>
      <c r="Z260" s="142"/>
      <c r="AA260" s="142"/>
      <c r="AB260" s="142">
        <f t="shared" si="126"/>
        <v>1600.58</v>
      </c>
      <c r="AC260" s="162">
        <v>1</v>
      </c>
      <c r="AD260" s="96">
        <f t="shared" ref="AD260:AD272" si="145">IF(AC260=1,G260,0)</f>
        <v>1</v>
      </c>
      <c r="AE260" s="175">
        <f t="shared" si="140"/>
        <v>8722.5</v>
      </c>
      <c r="AF260" s="96">
        <f t="shared" ref="AF260:AF272" si="146">IF(AC260=2,G260,0)</f>
        <v>0</v>
      </c>
      <c r="AG260" s="175">
        <f t="shared" si="141"/>
        <v>0</v>
      </c>
      <c r="AH260" s="96">
        <f t="shared" ref="AH260:AH272" si="147">IF(AC260=3,G260,0)</f>
        <v>0</v>
      </c>
      <c r="AI260" s="175">
        <f t="shared" si="142"/>
        <v>0</v>
      </c>
      <c r="AJ260" s="96">
        <f t="shared" ref="AJ260:AJ272" si="148">IF(AC260=4,G260,0)</f>
        <v>0</v>
      </c>
      <c r="AK260" s="174">
        <f t="shared" si="143"/>
        <v>0</v>
      </c>
    </row>
    <row r="261" spans="1:52">
      <c r="A261" s="372" t="s">
        <v>790</v>
      </c>
      <c r="B261" s="190" t="s">
        <v>756</v>
      </c>
      <c r="C261" s="190" t="s">
        <v>756</v>
      </c>
      <c r="D261" s="346" t="s">
        <v>544</v>
      </c>
      <c r="E261" s="346">
        <v>20521</v>
      </c>
      <c r="F261" s="346">
        <v>10</v>
      </c>
      <c r="G261" s="497">
        <v>1</v>
      </c>
      <c r="H261" s="573" t="s">
        <v>1022</v>
      </c>
      <c r="I261" s="575"/>
      <c r="J261" s="575"/>
      <c r="K261" s="191"/>
      <c r="L261" s="160">
        <f>H261*15%</f>
        <v>872.25</v>
      </c>
      <c r="M261" s="160"/>
      <c r="N261" s="245">
        <f t="shared" si="135"/>
        <v>6687.25</v>
      </c>
      <c r="O261" s="160"/>
      <c r="P261" s="160"/>
      <c r="Q261" s="160"/>
      <c r="R261" s="160">
        <f>N261*10%</f>
        <v>668.72500000000002</v>
      </c>
      <c r="S261" s="123">
        <f t="shared" si="144"/>
        <v>7355.98</v>
      </c>
      <c r="T261" s="562"/>
      <c r="U261" s="142"/>
      <c r="V261" s="142"/>
      <c r="W261" s="142"/>
      <c r="X261" s="142"/>
      <c r="Y261" s="142"/>
      <c r="Z261" s="142"/>
      <c r="AA261" s="142"/>
      <c r="AB261" s="142">
        <f t="shared" si="126"/>
        <v>736.27</v>
      </c>
      <c r="AC261" s="162">
        <v>1</v>
      </c>
      <c r="AD261" s="96">
        <f t="shared" si="145"/>
        <v>1</v>
      </c>
      <c r="AE261" s="175">
        <f t="shared" si="140"/>
        <v>7355.98</v>
      </c>
      <c r="AF261" s="96">
        <f t="shared" si="146"/>
        <v>0</v>
      </c>
      <c r="AG261" s="175">
        <f t="shared" si="141"/>
        <v>0</v>
      </c>
      <c r="AH261" s="96">
        <f t="shared" si="147"/>
        <v>0</v>
      </c>
      <c r="AI261" s="175">
        <f t="shared" si="142"/>
        <v>0</v>
      </c>
      <c r="AJ261" s="96">
        <f t="shared" si="148"/>
        <v>0</v>
      </c>
      <c r="AK261" s="174">
        <f t="shared" si="143"/>
        <v>0</v>
      </c>
    </row>
    <row r="262" spans="1:52">
      <c r="A262" s="372" t="s">
        <v>790</v>
      </c>
      <c r="B262" s="190" t="s">
        <v>747</v>
      </c>
      <c r="C262" s="190" t="s">
        <v>747</v>
      </c>
      <c r="D262" s="346" t="s">
        <v>964</v>
      </c>
      <c r="E262" s="346"/>
      <c r="F262" s="346">
        <v>10</v>
      </c>
      <c r="G262" s="621">
        <v>1</v>
      </c>
      <c r="H262" s="573" t="s">
        <v>1022</v>
      </c>
      <c r="I262" s="575"/>
      <c r="J262" s="575"/>
      <c r="K262" s="191"/>
      <c r="L262" s="160"/>
      <c r="M262" s="160"/>
      <c r="N262" s="245">
        <f t="shared" si="135"/>
        <v>5815</v>
      </c>
      <c r="O262" s="160"/>
      <c r="P262" s="160"/>
      <c r="Q262" s="160"/>
      <c r="R262" s="160"/>
      <c r="S262" s="123">
        <f t="shared" ref="S262" si="149">(N262+R262)*G262</f>
        <v>5815</v>
      </c>
      <c r="T262" s="562"/>
      <c r="U262" s="142"/>
      <c r="V262" s="142"/>
      <c r="W262" s="142"/>
      <c r="X262" s="142"/>
      <c r="Y262" s="142"/>
      <c r="Z262" s="142"/>
      <c r="AA262" s="142"/>
      <c r="AB262" s="142">
        <f t="shared" ref="AB262" si="150">R262*110.1%</f>
        <v>0</v>
      </c>
      <c r="AC262" s="162">
        <v>1</v>
      </c>
      <c r="AD262" s="96">
        <f t="shared" ref="AD262" si="151">IF(AC262=1,G262,0)</f>
        <v>1</v>
      </c>
      <c r="AE262" s="175">
        <f t="shared" ref="AE262" si="152">IF(AC262=1,S262,0)</f>
        <v>5815</v>
      </c>
      <c r="AF262" s="96">
        <f t="shared" ref="AF262" si="153">IF(AC262=2,G262,0)</f>
        <v>0</v>
      </c>
      <c r="AG262" s="175">
        <f t="shared" ref="AG262" si="154">IF(AC262=2,S262,0)</f>
        <v>0</v>
      </c>
      <c r="AH262" s="96">
        <f t="shared" ref="AH262" si="155">IF(AC262=3,G262,0)</f>
        <v>0</v>
      </c>
      <c r="AI262" s="175">
        <f t="shared" ref="AI262" si="156">IF(AC262=3,S262,0)</f>
        <v>0</v>
      </c>
      <c r="AJ262" s="96">
        <f t="shared" ref="AJ262" si="157">IF(AC262=4,G262,0)</f>
        <v>0</v>
      </c>
      <c r="AK262" s="174">
        <f t="shared" ref="AK262" si="158">IF(AC262=4,S262,0)</f>
        <v>0</v>
      </c>
    </row>
    <row r="263" spans="1:52" ht="30">
      <c r="A263" s="372" t="s">
        <v>790</v>
      </c>
      <c r="B263" s="190" t="s">
        <v>467</v>
      </c>
      <c r="C263" s="190" t="s">
        <v>189</v>
      </c>
      <c r="D263" s="346" t="s">
        <v>964</v>
      </c>
      <c r="E263" s="346">
        <v>20371</v>
      </c>
      <c r="F263" s="346">
        <v>13</v>
      </c>
      <c r="G263" s="497">
        <v>1</v>
      </c>
      <c r="H263" s="588">
        <v>7253</v>
      </c>
      <c r="I263" s="575"/>
      <c r="J263" s="575"/>
      <c r="K263" s="191"/>
      <c r="L263" s="160"/>
      <c r="M263" s="160"/>
      <c r="N263" s="245">
        <f t="shared" si="135"/>
        <v>7253</v>
      </c>
      <c r="O263" s="160"/>
      <c r="P263" s="160"/>
      <c r="Q263" s="160"/>
      <c r="R263" s="160">
        <f t="shared" si="125"/>
        <v>2175.9</v>
      </c>
      <c r="S263" s="123">
        <f t="shared" si="124"/>
        <v>9428.9</v>
      </c>
      <c r="T263" s="562"/>
      <c r="U263" s="142"/>
      <c r="V263" s="142"/>
      <c r="W263" s="142"/>
      <c r="X263" s="142"/>
      <c r="Y263" s="142"/>
      <c r="Z263" s="142"/>
      <c r="AA263" s="142"/>
      <c r="AB263" s="142">
        <f>R263*110.1%</f>
        <v>2395.67</v>
      </c>
      <c r="AC263" s="162">
        <v>1</v>
      </c>
      <c r="AD263" s="96">
        <f>IF(AC263=1,G263,0)</f>
        <v>1</v>
      </c>
      <c r="AE263" s="175">
        <f t="shared" si="140"/>
        <v>9428.9</v>
      </c>
      <c r="AF263" s="96">
        <f>IF(AC263=2,G263,0)</f>
        <v>0</v>
      </c>
      <c r="AG263" s="175">
        <f t="shared" si="141"/>
        <v>0</v>
      </c>
      <c r="AH263" s="96">
        <f>IF(AC263=3,G263,0)</f>
        <v>0</v>
      </c>
      <c r="AI263" s="175">
        <f t="shared" si="142"/>
        <v>0</v>
      </c>
      <c r="AJ263" s="96">
        <f>IF(AC263=4,G263,0)</f>
        <v>0</v>
      </c>
      <c r="AK263" s="174">
        <f t="shared" si="143"/>
        <v>0</v>
      </c>
    </row>
    <row r="264" spans="1:52">
      <c r="A264" s="372" t="s">
        <v>790</v>
      </c>
      <c r="B264" s="190" t="s">
        <v>468</v>
      </c>
      <c r="C264" s="190" t="s">
        <v>189</v>
      </c>
      <c r="D264" s="346" t="s">
        <v>964</v>
      </c>
      <c r="E264" s="346">
        <v>20371</v>
      </c>
      <c r="F264" s="346">
        <v>10</v>
      </c>
      <c r="G264" s="497">
        <v>1</v>
      </c>
      <c r="H264" s="588">
        <v>5815</v>
      </c>
      <c r="I264" s="575"/>
      <c r="J264" s="575"/>
      <c r="K264" s="191"/>
      <c r="L264" s="160"/>
      <c r="M264" s="160"/>
      <c r="N264" s="245">
        <f t="shared" si="135"/>
        <v>5815</v>
      </c>
      <c r="O264" s="160"/>
      <c r="P264" s="160"/>
      <c r="Q264" s="160"/>
      <c r="R264" s="160">
        <f>N264*20%</f>
        <v>1163</v>
      </c>
      <c r="S264" s="123">
        <f t="shared" si="124"/>
        <v>6978</v>
      </c>
      <c r="T264" s="562"/>
      <c r="U264" s="142"/>
      <c r="V264" s="142"/>
      <c r="W264" s="142"/>
      <c r="X264" s="142"/>
      <c r="Y264" s="142"/>
      <c r="Z264" s="142"/>
      <c r="AA264" s="142"/>
      <c r="AB264" s="142">
        <f>R264*110.1%</f>
        <v>1280.46</v>
      </c>
      <c r="AC264" s="162">
        <v>1</v>
      </c>
      <c r="AD264" s="96">
        <f>IF(AC264=1,G264,0)</f>
        <v>1</v>
      </c>
      <c r="AE264" s="175">
        <f t="shared" si="140"/>
        <v>6978</v>
      </c>
      <c r="AF264" s="96">
        <f>IF(AC264=2,G264,0)</f>
        <v>0</v>
      </c>
      <c r="AG264" s="175">
        <f t="shared" si="141"/>
        <v>0</v>
      </c>
      <c r="AH264" s="96">
        <f>IF(AC264=3,G264,0)</f>
        <v>0</v>
      </c>
      <c r="AI264" s="175">
        <f t="shared" si="142"/>
        <v>0</v>
      </c>
      <c r="AJ264" s="96">
        <f>IF(AC264=4,G264,0)</f>
        <v>0</v>
      </c>
      <c r="AK264" s="174">
        <f t="shared" si="143"/>
        <v>0</v>
      </c>
    </row>
    <row r="265" spans="1:52" ht="45">
      <c r="A265" s="372" t="s">
        <v>790</v>
      </c>
      <c r="B265" s="190" t="s">
        <v>469</v>
      </c>
      <c r="C265" s="199" t="s">
        <v>709</v>
      </c>
      <c r="D265" s="346" t="s">
        <v>964</v>
      </c>
      <c r="E265" s="346">
        <v>20481</v>
      </c>
      <c r="F265" s="346">
        <v>12</v>
      </c>
      <c r="G265" s="497">
        <v>0.25</v>
      </c>
      <c r="H265" s="604">
        <v>6773</v>
      </c>
      <c r="I265" s="575"/>
      <c r="J265" s="575"/>
      <c r="K265" s="191"/>
      <c r="L265" s="160"/>
      <c r="M265" s="160"/>
      <c r="N265" s="245">
        <f t="shared" si="135"/>
        <v>6773</v>
      </c>
      <c r="O265" s="160"/>
      <c r="P265" s="160"/>
      <c r="Q265" s="160"/>
      <c r="R265" s="160">
        <f>N265*20%</f>
        <v>1354.6</v>
      </c>
      <c r="S265" s="123">
        <f>(N265+R265)*G265</f>
        <v>2031.9</v>
      </c>
      <c r="T265" s="562"/>
      <c r="U265" s="142"/>
      <c r="V265" s="142"/>
      <c r="W265" s="142"/>
      <c r="X265" s="142"/>
      <c r="Y265" s="142"/>
      <c r="Z265" s="142"/>
      <c r="AA265" s="142"/>
      <c r="AB265" s="142">
        <f t="shared" si="126"/>
        <v>1491.41</v>
      </c>
      <c r="AC265" s="162">
        <v>1</v>
      </c>
      <c r="AD265" s="96">
        <f t="shared" si="145"/>
        <v>0.25</v>
      </c>
      <c r="AE265" s="175">
        <f t="shared" si="140"/>
        <v>2031.9</v>
      </c>
      <c r="AF265" s="96">
        <f t="shared" si="146"/>
        <v>0</v>
      </c>
      <c r="AG265" s="175">
        <f t="shared" si="141"/>
        <v>0</v>
      </c>
      <c r="AH265" s="96">
        <f t="shared" si="147"/>
        <v>0</v>
      </c>
      <c r="AI265" s="175">
        <f t="shared" si="142"/>
        <v>0</v>
      </c>
      <c r="AJ265" s="96">
        <f t="shared" si="148"/>
        <v>0</v>
      </c>
      <c r="AK265" s="174">
        <f t="shared" si="143"/>
        <v>0</v>
      </c>
    </row>
    <row r="266" spans="1:52" s="168" customFormat="1" ht="14.25" customHeight="1">
      <c r="A266" s="393" t="s">
        <v>791</v>
      </c>
      <c r="B266" s="390" t="s">
        <v>502</v>
      </c>
      <c r="C266" s="390" t="s">
        <v>502</v>
      </c>
      <c r="D266" s="419">
        <v>3229</v>
      </c>
      <c r="E266" s="419">
        <v>20353</v>
      </c>
      <c r="F266" s="419">
        <v>9</v>
      </c>
      <c r="G266" s="652">
        <v>1</v>
      </c>
      <c r="H266" s="602">
        <v>5527</v>
      </c>
      <c r="I266" s="587"/>
      <c r="J266" s="587"/>
      <c r="K266" s="396"/>
      <c r="L266" s="397"/>
      <c r="M266" s="397"/>
      <c r="N266" s="312">
        <f t="shared" si="123"/>
        <v>5527</v>
      </c>
      <c r="O266" s="397"/>
      <c r="P266" s="397"/>
      <c r="Q266" s="397"/>
      <c r="R266" s="160">
        <f t="shared" si="125"/>
        <v>1658.1</v>
      </c>
      <c r="S266" s="495">
        <f t="shared" si="124"/>
        <v>7185.1</v>
      </c>
      <c r="T266" s="562"/>
      <c r="U266" s="334"/>
      <c r="V266" s="334"/>
      <c r="W266" s="334"/>
      <c r="X266" s="334"/>
      <c r="Y266" s="334"/>
      <c r="Z266" s="334"/>
      <c r="AA266" s="334"/>
      <c r="AB266" s="334">
        <f t="shared" si="126"/>
        <v>1825.57</v>
      </c>
      <c r="AC266" s="169">
        <v>1</v>
      </c>
      <c r="AD266" s="170">
        <f t="shared" si="145"/>
        <v>1</v>
      </c>
      <c r="AE266" s="171">
        <f t="shared" si="140"/>
        <v>7185.1</v>
      </c>
      <c r="AF266" s="170">
        <f t="shared" si="146"/>
        <v>0</v>
      </c>
      <c r="AG266" s="171">
        <f t="shared" si="141"/>
        <v>0</v>
      </c>
      <c r="AH266" s="170">
        <f t="shared" si="147"/>
        <v>0</v>
      </c>
      <c r="AI266" s="171">
        <f t="shared" si="142"/>
        <v>0</v>
      </c>
      <c r="AJ266" s="170">
        <f t="shared" si="148"/>
        <v>0</v>
      </c>
      <c r="AK266" s="172">
        <f t="shared" si="143"/>
        <v>0</v>
      </c>
      <c r="AL266" s="185"/>
      <c r="AM266" s="185"/>
      <c r="AN266" s="185"/>
      <c r="AO266" s="185"/>
      <c r="AP266" s="185"/>
      <c r="AQ266" s="185"/>
      <c r="AR266" s="185"/>
      <c r="AS266" s="186"/>
      <c r="AT266" s="91"/>
      <c r="AU266" s="91"/>
      <c r="AV266" s="91"/>
      <c r="AW266" s="91"/>
      <c r="AX266" s="91"/>
      <c r="AY266" s="91"/>
      <c r="AZ266" s="91"/>
    </row>
    <row r="267" spans="1:52" ht="14.25" hidden="1" customHeight="1">
      <c r="A267" s="372" t="s">
        <v>790</v>
      </c>
      <c r="B267" s="190" t="s">
        <v>436</v>
      </c>
      <c r="C267" s="190" t="s">
        <v>419</v>
      </c>
      <c r="D267" s="346" t="s">
        <v>964</v>
      </c>
      <c r="E267" s="346"/>
      <c r="F267" s="346">
        <v>11</v>
      </c>
      <c r="G267" s="497"/>
      <c r="H267" s="588"/>
      <c r="I267" s="588"/>
      <c r="J267" s="588"/>
      <c r="K267" s="346"/>
      <c r="L267" s="160"/>
      <c r="M267" s="160"/>
      <c r="N267" s="245">
        <f t="shared" si="123"/>
        <v>0</v>
      </c>
      <c r="O267" s="160"/>
      <c r="P267" s="160"/>
      <c r="Q267" s="160"/>
      <c r="R267" s="160">
        <f t="shared" si="125"/>
        <v>0</v>
      </c>
      <c r="S267" s="123">
        <f t="shared" ref="S267:S273" si="159">(N267+R267)*G267</f>
        <v>0</v>
      </c>
      <c r="T267" s="562"/>
      <c r="U267" s="142"/>
      <c r="V267" s="142"/>
      <c r="W267" s="142"/>
      <c r="X267" s="142"/>
      <c r="Y267" s="142"/>
      <c r="Z267" s="142"/>
      <c r="AA267" s="142"/>
      <c r="AB267" s="142">
        <f t="shared" si="126"/>
        <v>0</v>
      </c>
      <c r="AC267" s="162">
        <v>1</v>
      </c>
      <c r="AD267" s="96">
        <f t="shared" si="145"/>
        <v>0</v>
      </c>
      <c r="AE267" s="175">
        <f t="shared" ref="AE267:AE272" si="160">IF(AC267=1,S267,0)</f>
        <v>0</v>
      </c>
      <c r="AF267" s="96">
        <f t="shared" si="146"/>
        <v>0</v>
      </c>
      <c r="AG267" s="175">
        <f t="shared" ref="AG267:AG272" si="161">IF(AC267=2,S267,0)</f>
        <v>0</v>
      </c>
      <c r="AH267" s="96">
        <f t="shared" si="147"/>
        <v>0</v>
      </c>
      <c r="AI267" s="175">
        <f t="shared" ref="AI267:AI272" si="162">IF(AC267=3,S267,0)</f>
        <v>0</v>
      </c>
      <c r="AJ267" s="96">
        <f t="shared" si="148"/>
        <v>0</v>
      </c>
      <c r="AK267" s="174">
        <f t="shared" ref="AK267:AK272" si="163">IF(AC267=4,S267,0)</f>
        <v>0</v>
      </c>
    </row>
    <row r="268" spans="1:52" ht="15.75" hidden="1" customHeight="1">
      <c r="A268" s="372" t="s">
        <v>790</v>
      </c>
      <c r="B268" s="190" t="s">
        <v>562</v>
      </c>
      <c r="C268" s="190" t="s">
        <v>5</v>
      </c>
      <c r="D268" s="346" t="s">
        <v>964</v>
      </c>
      <c r="E268" s="346">
        <v>20380</v>
      </c>
      <c r="F268" s="346">
        <v>11</v>
      </c>
      <c r="G268" s="497"/>
      <c r="H268" s="588">
        <v>6294</v>
      </c>
      <c r="I268" s="588"/>
      <c r="J268" s="588"/>
      <c r="K268" s="346"/>
      <c r="L268" s="160"/>
      <c r="M268" s="160"/>
      <c r="N268" s="245">
        <f t="shared" si="123"/>
        <v>6294</v>
      </c>
      <c r="O268" s="160"/>
      <c r="P268" s="160"/>
      <c r="Q268" s="160"/>
      <c r="R268" s="160">
        <f t="shared" si="125"/>
        <v>1888.2</v>
      </c>
      <c r="S268" s="123">
        <f t="shared" si="159"/>
        <v>0</v>
      </c>
      <c r="T268" s="562"/>
      <c r="U268" s="142"/>
      <c r="V268" s="142"/>
      <c r="W268" s="142"/>
      <c r="X268" s="142"/>
      <c r="Y268" s="142"/>
      <c r="Z268" s="142"/>
      <c r="AA268" s="142"/>
      <c r="AB268" s="142">
        <f t="shared" si="126"/>
        <v>2078.91</v>
      </c>
      <c r="AC268" s="162">
        <v>1</v>
      </c>
      <c r="AD268" s="96">
        <f t="shared" si="145"/>
        <v>0</v>
      </c>
      <c r="AE268" s="175">
        <f t="shared" si="160"/>
        <v>0</v>
      </c>
      <c r="AF268" s="96">
        <f t="shared" si="146"/>
        <v>0</v>
      </c>
      <c r="AG268" s="175">
        <f t="shared" si="161"/>
        <v>0</v>
      </c>
      <c r="AH268" s="96">
        <f t="shared" si="147"/>
        <v>0</v>
      </c>
      <c r="AI268" s="175">
        <f t="shared" si="162"/>
        <v>0</v>
      </c>
      <c r="AJ268" s="96">
        <f t="shared" si="148"/>
        <v>0</v>
      </c>
      <c r="AK268" s="174">
        <f t="shared" si="163"/>
        <v>0</v>
      </c>
    </row>
    <row r="269" spans="1:52" ht="14.25" customHeight="1">
      <c r="A269" s="372" t="s">
        <v>790</v>
      </c>
      <c r="B269" s="190" t="s">
        <v>195</v>
      </c>
      <c r="C269" s="190" t="s">
        <v>744</v>
      </c>
      <c r="D269" s="346" t="s">
        <v>964</v>
      </c>
      <c r="E269" s="346">
        <v>20383</v>
      </c>
      <c r="F269" s="346">
        <v>11</v>
      </c>
      <c r="G269" s="497">
        <v>0.25</v>
      </c>
      <c r="H269" s="588">
        <v>6294</v>
      </c>
      <c r="I269" s="588"/>
      <c r="J269" s="588"/>
      <c r="K269" s="346"/>
      <c r="L269" s="160"/>
      <c r="M269" s="160"/>
      <c r="N269" s="245">
        <f t="shared" si="123"/>
        <v>6294</v>
      </c>
      <c r="O269" s="160"/>
      <c r="P269" s="160"/>
      <c r="Q269" s="160"/>
      <c r="R269" s="160">
        <f t="shared" si="125"/>
        <v>1888.2</v>
      </c>
      <c r="S269" s="123">
        <f t="shared" si="159"/>
        <v>2045.55</v>
      </c>
      <c r="T269" s="562"/>
      <c r="U269" s="142"/>
      <c r="V269" s="142"/>
      <c r="W269" s="142"/>
      <c r="X269" s="142"/>
      <c r="Y269" s="142"/>
      <c r="Z269" s="142"/>
      <c r="AA269" s="142"/>
      <c r="AB269" s="142">
        <f t="shared" si="126"/>
        <v>2078.91</v>
      </c>
      <c r="AC269" s="162">
        <v>1</v>
      </c>
      <c r="AD269" s="96">
        <f t="shared" si="145"/>
        <v>0.25</v>
      </c>
      <c r="AE269" s="175">
        <f t="shared" si="160"/>
        <v>2045.55</v>
      </c>
      <c r="AF269" s="96">
        <f t="shared" si="146"/>
        <v>0</v>
      </c>
      <c r="AG269" s="175">
        <f t="shared" si="161"/>
        <v>0</v>
      </c>
      <c r="AH269" s="96">
        <f t="shared" si="147"/>
        <v>0</v>
      </c>
      <c r="AI269" s="175">
        <f t="shared" si="162"/>
        <v>0</v>
      </c>
      <c r="AJ269" s="96">
        <f t="shared" si="148"/>
        <v>0</v>
      </c>
      <c r="AK269" s="174">
        <f t="shared" si="163"/>
        <v>0</v>
      </c>
    </row>
    <row r="270" spans="1:52" ht="12" hidden="1" customHeight="1">
      <c r="A270" s="372" t="s">
        <v>790</v>
      </c>
      <c r="B270" s="190" t="s">
        <v>530</v>
      </c>
      <c r="C270" s="190" t="s">
        <v>530</v>
      </c>
      <c r="D270" s="346" t="s">
        <v>964</v>
      </c>
      <c r="E270" s="346"/>
      <c r="F270" s="346">
        <v>10</v>
      </c>
      <c r="G270" s="497"/>
      <c r="H270" s="573"/>
      <c r="I270" s="588"/>
      <c r="J270" s="588"/>
      <c r="K270" s="346"/>
      <c r="L270" s="160"/>
      <c r="M270" s="160"/>
      <c r="N270" s="245">
        <f t="shared" si="123"/>
        <v>0</v>
      </c>
      <c r="O270" s="160"/>
      <c r="P270" s="160"/>
      <c r="Q270" s="160"/>
      <c r="R270" s="160">
        <f t="shared" si="125"/>
        <v>0</v>
      </c>
      <c r="S270" s="123">
        <f t="shared" si="159"/>
        <v>0</v>
      </c>
      <c r="T270" s="562"/>
      <c r="U270" s="142"/>
      <c r="V270" s="142"/>
      <c r="W270" s="142"/>
      <c r="X270" s="142"/>
      <c r="Y270" s="142"/>
      <c r="Z270" s="142"/>
      <c r="AA270" s="142"/>
      <c r="AB270" s="142">
        <f t="shared" si="126"/>
        <v>0</v>
      </c>
      <c r="AC270" s="162">
        <v>1</v>
      </c>
      <c r="AD270" s="96">
        <f t="shared" si="145"/>
        <v>0</v>
      </c>
      <c r="AE270" s="175">
        <f t="shared" si="160"/>
        <v>0</v>
      </c>
      <c r="AF270" s="96">
        <f t="shared" si="146"/>
        <v>0</v>
      </c>
      <c r="AG270" s="175">
        <f t="shared" si="161"/>
        <v>0</v>
      </c>
      <c r="AH270" s="96">
        <f t="shared" si="147"/>
        <v>0</v>
      </c>
      <c r="AI270" s="175">
        <f t="shared" si="162"/>
        <v>0</v>
      </c>
      <c r="AJ270" s="96">
        <f t="shared" si="148"/>
        <v>0</v>
      </c>
      <c r="AK270" s="174">
        <f t="shared" si="163"/>
        <v>0</v>
      </c>
    </row>
    <row r="271" spans="1:52" ht="19.5" hidden="1" customHeight="1">
      <c r="A271" s="372" t="s">
        <v>790</v>
      </c>
      <c r="B271" s="190" t="s">
        <v>196</v>
      </c>
      <c r="C271" s="190" t="s">
        <v>748</v>
      </c>
      <c r="D271" s="346" t="s">
        <v>964</v>
      </c>
      <c r="E271" s="346">
        <v>20417</v>
      </c>
      <c r="F271" s="346">
        <v>10</v>
      </c>
      <c r="G271" s="497"/>
      <c r="H271" s="573"/>
      <c r="I271" s="588"/>
      <c r="J271" s="588"/>
      <c r="K271" s="346"/>
      <c r="L271" s="347">
        <f>H271*25%</f>
        <v>0</v>
      </c>
      <c r="M271" s="160"/>
      <c r="N271" s="245">
        <f t="shared" si="123"/>
        <v>0</v>
      </c>
      <c r="O271" s="160"/>
      <c r="P271" s="160"/>
      <c r="Q271" s="160"/>
      <c r="R271" s="160">
        <f>N271*10%</f>
        <v>0</v>
      </c>
      <c r="S271" s="123">
        <f t="shared" si="159"/>
        <v>0</v>
      </c>
      <c r="T271" s="562"/>
      <c r="U271" s="142"/>
      <c r="V271" s="142"/>
      <c r="W271" s="142"/>
      <c r="X271" s="142"/>
      <c r="Y271" s="142"/>
      <c r="Z271" s="142"/>
      <c r="AA271" s="142"/>
      <c r="AB271" s="142">
        <f t="shared" si="126"/>
        <v>0</v>
      </c>
      <c r="AC271" s="162">
        <v>1</v>
      </c>
      <c r="AD271" s="96">
        <f t="shared" si="145"/>
        <v>0</v>
      </c>
      <c r="AE271" s="175">
        <f t="shared" si="160"/>
        <v>0</v>
      </c>
      <c r="AF271" s="96">
        <f t="shared" si="146"/>
        <v>0</v>
      </c>
      <c r="AG271" s="175">
        <f t="shared" si="161"/>
        <v>0</v>
      </c>
      <c r="AH271" s="96">
        <f t="shared" si="147"/>
        <v>0</v>
      </c>
      <c r="AI271" s="175">
        <f t="shared" si="162"/>
        <v>0</v>
      </c>
      <c r="AJ271" s="96">
        <f t="shared" si="148"/>
        <v>0</v>
      </c>
      <c r="AK271" s="174">
        <f t="shared" si="163"/>
        <v>0</v>
      </c>
    </row>
    <row r="272" spans="1:52" s="537" customFormat="1" ht="30" customHeight="1">
      <c r="A272" s="372" t="s">
        <v>790</v>
      </c>
      <c r="B272" s="190" t="s">
        <v>140</v>
      </c>
      <c r="C272" s="190" t="s">
        <v>631</v>
      </c>
      <c r="D272" s="346" t="s">
        <v>964</v>
      </c>
      <c r="E272" s="346">
        <v>20508</v>
      </c>
      <c r="F272" s="346">
        <v>11</v>
      </c>
      <c r="G272" s="497">
        <v>0.25</v>
      </c>
      <c r="H272" s="588">
        <v>6294</v>
      </c>
      <c r="I272" s="588"/>
      <c r="J272" s="588"/>
      <c r="K272" s="346"/>
      <c r="L272" s="347">
        <f>H272*30%</f>
        <v>1888.2</v>
      </c>
      <c r="M272" s="160"/>
      <c r="N272" s="245">
        <f t="shared" si="123"/>
        <v>8182.2</v>
      </c>
      <c r="O272" s="160"/>
      <c r="P272" s="160"/>
      <c r="Q272" s="160"/>
      <c r="R272" s="160">
        <f>N272*20%</f>
        <v>1636.44</v>
      </c>
      <c r="S272" s="123">
        <f t="shared" si="159"/>
        <v>2454.66</v>
      </c>
      <c r="T272" s="562"/>
      <c r="U272" s="451"/>
      <c r="V272" s="451"/>
      <c r="W272" s="451"/>
      <c r="X272" s="451">
        <f>U272+V272+W272</f>
        <v>0</v>
      </c>
      <c r="Y272" s="451"/>
      <c r="Z272" s="451"/>
      <c r="AA272" s="451"/>
      <c r="AB272" s="451">
        <f t="shared" si="126"/>
        <v>1801.72</v>
      </c>
      <c r="AC272" s="204">
        <v>1</v>
      </c>
      <c r="AD272" s="452">
        <f t="shared" si="145"/>
        <v>0.25</v>
      </c>
      <c r="AE272" s="453">
        <f t="shared" si="160"/>
        <v>2454.66</v>
      </c>
      <c r="AF272" s="452">
        <f t="shared" si="146"/>
        <v>0</v>
      </c>
      <c r="AG272" s="453">
        <f t="shared" si="161"/>
        <v>0</v>
      </c>
      <c r="AH272" s="452">
        <f t="shared" si="147"/>
        <v>0</v>
      </c>
      <c r="AI272" s="453">
        <f t="shared" si="162"/>
        <v>0</v>
      </c>
      <c r="AJ272" s="452">
        <f t="shared" si="148"/>
        <v>0</v>
      </c>
      <c r="AK272" s="454">
        <f t="shared" si="163"/>
        <v>0</v>
      </c>
      <c r="AL272" s="534"/>
      <c r="AM272" s="534"/>
      <c r="AN272" s="534"/>
      <c r="AO272" s="534"/>
      <c r="AP272" s="534"/>
      <c r="AQ272" s="534"/>
      <c r="AR272" s="534"/>
      <c r="AS272" s="535"/>
      <c r="AT272" s="536"/>
      <c r="AU272" s="536"/>
      <c r="AV272" s="536"/>
      <c r="AW272" s="536"/>
      <c r="AX272" s="536"/>
      <c r="AY272" s="536"/>
      <c r="AZ272" s="536"/>
    </row>
    <row r="273" spans="1:52" s="537" customFormat="1" ht="27.75" customHeight="1">
      <c r="A273" s="372" t="s">
        <v>790</v>
      </c>
      <c r="B273" s="200" t="s">
        <v>488</v>
      </c>
      <c r="C273" s="200" t="s">
        <v>487</v>
      </c>
      <c r="D273" s="346" t="s">
        <v>964</v>
      </c>
      <c r="E273" s="345">
        <v>20392</v>
      </c>
      <c r="F273" s="345">
        <v>13</v>
      </c>
      <c r="G273" s="581">
        <v>0.25</v>
      </c>
      <c r="H273" s="595">
        <v>7253</v>
      </c>
      <c r="I273" s="595"/>
      <c r="J273" s="595"/>
      <c r="K273" s="345"/>
      <c r="L273" s="348"/>
      <c r="M273" s="160"/>
      <c r="N273" s="245">
        <f t="shared" si="123"/>
        <v>7253</v>
      </c>
      <c r="O273" s="202"/>
      <c r="P273" s="202"/>
      <c r="Q273" s="202"/>
      <c r="R273" s="160">
        <f t="shared" si="125"/>
        <v>2175.9</v>
      </c>
      <c r="S273" s="123">
        <f t="shared" si="159"/>
        <v>2357.23</v>
      </c>
      <c r="T273" s="562"/>
      <c r="U273" s="451"/>
      <c r="V273" s="451"/>
      <c r="W273" s="451"/>
      <c r="X273" s="451"/>
      <c r="Y273" s="451"/>
      <c r="Z273" s="451"/>
      <c r="AA273" s="451"/>
      <c r="AB273" s="451">
        <f t="shared" si="126"/>
        <v>2395.67</v>
      </c>
      <c r="AC273" s="204"/>
      <c r="AD273" s="452"/>
      <c r="AE273" s="453"/>
      <c r="AF273" s="452"/>
      <c r="AG273" s="453"/>
      <c r="AH273" s="452"/>
      <c r="AI273" s="453"/>
      <c r="AJ273" s="452"/>
      <c r="AK273" s="454"/>
      <c r="AL273" s="534"/>
      <c r="AM273" s="534"/>
      <c r="AN273" s="534"/>
      <c r="AO273" s="534"/>
      <c r="AP273" s="534"/>
      <c r="AQ273" s="534"/>
      <c r="AR273" s="534"/>
      <c r="AS273" s="535"/>
      <c r="AT273" s="536"/>
      <c r="AU273" s="536"/>
      <c r="AV273" s="536"/>
      <c r="AW273" s="536"/>
      <c r="AX273" s="536"/>
      <c r="AY273" s="536"/>
      <c r="AZ273" s="536"/>
    </row>
    <row r="274" spans="1:52" ht="14.25" customHeight="1">
      <c r="A274" s="372" t="s">
        <v>790</v>
      </c>
      <c r="B274" s="200" t="s">
        <v>161</v>
      </c>
      <c r="C274" s="199" t="s">
        <v>709</v>
      </c>
      <c r="D274" s="346" t="s">
        <v>964</v>
      </c>
      <c r="E274" s="345">
        <v>20481</v>
      </c>
      <c r="F274" s="345">
        <v>10</v>
      </c>
      <c r="G274" s="581">
        <v>1</v>
      </c>
      <c r="H274" s="589">
        <v>5815</v>
      </c>
      <c r="I274" s="595"/>
      <c r="J274" s="595"/>
      <c r="K274" s="345"/>
      <c r="L274" s="348"/>
      <c r="M274" s="160"/>
      <c r="N274" s="245">
        <f t="shared" ref="N274" si="164">H274+I274+J274+K274+L274+M274</f>
        <v>5815</v>
      </c>
      <c r="O274" s="202"/>
      <c r="P274" s="202"/>
      <c r="Q274" s="202"/>
      <c r="R274" s="160">
        <f t="shared" ref="R274" si="165">N274*30%</f>
        <v>1744.5</v>
      </c>
      <c r="S274" s="123">
        <f t="shared" ref="S274" si="166">G274*N274+(P274+R274)+O274</f>
        <v>7559.5</v>
      </c>
      <c r="T274" s="562"/>
      <c r="U274" s="142"/>
      <c r="V274" s="142"/>
      <c r="W274" s="142"/>
      <c r="X274" s="142"/>
      <c r="Y274" s="142"/>
      <c r="Z274" s="142"/>
      <c r="AA274" s="142"/>
      <c r="AB274" s="142"/>
      <c r="AT274">
        <f>SUM(R243:R274)</f>
        <v>44198.13</v>
      </c>
    </row>
    <row r="275" spans="1:52" ht="29.25" customHeight="1">
      <c r="A275" s="372" t="s">
        <v>790</v>
      </c>
      <c r="B275" s="200" t="s">
        <v>470</v>
      </c>
      <c r="C275" s="199" t="s">
        <v>709</v>
      </c>
      <c r="D275" s="346" t="s">
        <v>964</v>
      </c>
      <c r="E275" s="345">
        <v>20481</v>
      </c>
      <c r="F275" s="345">
        <v>12</v>
      </c>
      <c r="G275" s="581">
        <v>0.5</v>
      </c>
      <c r="H275" s="589">
        <v>6773</v>
      </c>
      <c r="I275" s="595"/>
      <c r="J275" s="595"/>
      <c r="K275" s="345"/>
      <c r="L275" s="348"/>
      <c r="M275" s="160"/>
      <c r="N275" s="245">
        <f t="shared" si="123"/>
        <v>6773</v>
      </c>
      <c r="O275" s="202"/>
      <c r="P275" s="202"/>
      <c r="Q275" s="202"/>
      <c r="R275" s="160">
        <f t="shared" si="125"/>
        <v>2031.9</v>
      </c>
      <c r="S275" s="123">
        <f t="shared" si="124"/>
        <v>5418.4</v>
      </c>
      <c r="T275" s="562"/>
      <c r="U275" s="142"/>
      <c r="V275" s="142"/>
      <c r="W275" s="142"/>
      <c r="X275" s="142"/>
      <c r="Y275" s="142"/>
      <c r="Z275" s="142"/>
      <c r="AA275" s="142"/>
      <c r="AB275" s="142"/>
      <c r="AT275">
        <f>SUM(R244:R275)</f>
        <v>46230.03</v>
      </c>
    </row>
    <row r="276" spans="1:52" ht="30">
      <c r="A276" s="372" t="s">
        <v>790</v>
      </c>
      <c r="B276" s="190" t="s">
        <v>109</v>
      </c>
      <c r="C276" s="190" t="s">
        <v>545</v>
      </c>
      <c r="D276" s="191" t="s">
        <v>964</v>
      </c>
      <c r="E276" s="191"/>
      <c r="F276" s="191" t="s">
        <v>403</v>
      </c>
      <c r="G276" s="497">
        <v>1</v>
      </c>
      <c r="H276" s="588">
        <v>7253</v>
      </c>
      <c r="I276" s="575"/>
      <c r="J276" s="575"/>
      <c r="K276" s="191"/>
      <c r="L276" s="347"/>
      <c r="M276" s="160">
        <f>ROUND(H276*30%,1)</f>
        <v>2175.9</v>
      </c>
      <c r="N276" s="305">
        <f>H276+I276+J276+K276+L276+M276</f>
        <v>9428.9</v>
      </c>
      <c r="O276" s="160"/>
      <c r="P276" s="160"/>
      <c r="Q276" s="160"/>
      <c r="R276" s="160">
        <f t="shared" si="125"/>
        <v>2828.67</v>
      </c>
      <c r="S276" s="123">
        <f>(N276+R276)*G276</f>
        <v>12257.57</v>
      </c>
      <c r="T276" s="562"/>
      <c r="U276" s="142"/>
      <c r="V276" s="142"/>
      <c r="W276" s="142"/>
      <c r="X276" s="142"/>
      <c r="Y276" s="142"/>
      <c r="Z276" s="142"/>
      <c r="AA276" s="142"/>
      <c r="AB276" s="142"/>
      <c r="AC276" s="162">
        <v>1</v>
      </c>
      <c r="AD276" s="96">
        <f t="shared" ref="AD276:AD293" si="167">IF(AC276=1,G276,0)</f>
        <v>1</v>
      </c>
      <c r="AE276" s="175">
        <f t="shared" ref="AE276:AE293" si="168">IF(AC276=1,S276,0)</f>
        <v>12257.57</v>
      </c>
      <c r="AF276" s="96">
        <f t="shared" ref="AF276:AF293" si="169">IF(AC276=2,G276,0)</f>
        <v>0</v>
      </c>
      <c r="AG276" s="175">
        <f t="shared" ref="AG276:AG293" si="170">IF(AC276=2,S276,0)</f>
        <v>0</v>
      </c>
      <c r="AH276" s="96">
        <f t="shared" ref="AH276:AH293" si="171">IF(AC276=3,G276,0)</f>
        <v>0</v>
      </c>
      <c r="AI276" s="175">
        <f t="shared" ref="AI276:AI293" si="172">IF(AC276=3,S276,0)</f>
        <v>0</v>
      </c>
      <c r="AJ276" s="96">
        <f t="shared" ref="AJ276:AJ293" si="173">IF(AC276=4,G276,0)</f>
        <v>0</v>
      </c>
      <c r="AK276" s="174">
        <f t="shared" ref="AK276:AK293" si="174">IF(AC276=4,S276,0)</f>
        <v>0</v>
      </c>
      <c r="AP276" s="185">
        <f t="shared" ref="AP276:AQ277" si="175">AH276</f>
        <v>0</v>
      </c>
      <c r="AQ276" s="185">
        <f t="shared" si="175"/>
        <v>0</v>
      </c>
    </row>
    <row r="277" spans="1:52" ht="30">
      <c r="A277" s="372" t="s">
        <v>790</v>
      </c>
      <c r="B277" s="190" t="s">
        <v>1043</v>
      </c>
      <c r="C277" s="190" t="s">
        <v>545</v>
      </c>
      <c r="D277" s="191" t="s">
        <v>964</v>
      </c>
      <c r="E277" s="191"/>
      <c r="F277" s="191" t="s">
        <v>408</v>
      </c>
      <c r="G277" s="497">
        <v>0.25</v>
      </c>
      <c r="H277" s="573" t="s">
        <v>1025</v>
      </c>
      <c r="I277" s="575"/>
      <c r="J277" s="575"/>
      <c r="K277" s="191"/>
      <c r="L277" s="347"/>
      <c r="M277" s="160">
        <f>ROUND(H277*30%,1)</f>
        <v>2031.9</v>
      </c>
      <c r="N277" s="305">
        <f>H277+I277+J277+K277+L277+M277</f>
        <v>8804.9</v>
      </c>
      <c r="O277" s="160"/>
      <c r="P277" s="160"/>
      <c r="Q277" s="160"/>
      <c r="R277" s="160">
        <f>N277*10%</f>
        <v>880.49</v>
      </c>
      <c r="S277" s="123">
        <f>G277*N277+(P277+R277)+O277</f>
        <v>3081.72</v>
      </c>
      <c r="T277" s="562"/>
      <c r="U277" s="142"/>
      <c r="V277" s="142"/>
      <c r="W277" s="142"/>
      <c r="X277" s="142"/>
      <c r="Y277" s="142"/>
      <c r="Z277" s="142"/>
      <c r="AA277" s="142"/>
      <c r="AB277" s="142"/>
      <c r="AC277" s="162">
        <v>1</v>
      </c>
      <c r="AD277" s="96">
        <f t="shared" si="167"/>
        <v>0.25</v>
      </c>
      <c r="AE277" s="175">
        <f t="shared" si="168"/>
        <v>3081.72</v>
      </c>
      <c r="AF277" s="96">
        <f t="shared" si="169"/>
        <v>0</v>
      </c>
      <c r="AG277" s="175">
        <f t="shared" si="170"/>
        <v>0</v>
      </c>
      <c r="AH277" s="96">
        <f t="shared" si="171"/>
        <v>0</v>
      </c>
      <c r="AI277" s="175">
        <f t="shared" si="172"/>
        <v>0</v>
      </c>
      <c r="AJ277" s="96">
        <f t="shared" si="173"/>
        <v>0</v>
      </c>
      <c r="AK277" s="174">
        <f t="shared" si="174"/>
        <v>0</v>
      </c>
      <c r="AP277" s="185">
        <f t="shared" si="175"/>
        <v>0</v>
      </c>
      <c r="AQ277" s="185">
        <f t="shared" si="175"/>
        <v>0</v>
      </c>
    </row>
    <row r="278" spans="1:52">
      <c r="A278" s="372" t="s">
        <v>790</v>
      </c>
      <c r="B278" s="190" t="s">
        <v>545</v>
      </c>
      <c r="C278" s="190" t="s">
        <v>545</v>
      </c>
      <c r="D278" s="191" t="s">
        <v>964</v>
      </c>
      <c r="E278" s="191"/>
      <c r="F278" s="191" t="s">
        <v>397</v>
      </c>
      <c r="G278" s="497">
        <v>1.25</v>
      </c>
      <c r="H278" s="573" t="s">
        <v>1022</v>
      </c>
      <c r="I278" s="575"/>
      <c r="J278" s="575"/>
      <c r="K278" s="191"/>
      <c r="L278" s="347"/>
      <c r="M278" s="160">
        <f>ROUND(H278*30%,1)</f>
        <v>1744.5</v>
      </c>
      <c r="N278" s="305">
        <f>H278+I278+J278+K278+L278+M278</f>
        <v>7559.5</v>
      </c>
      <c r="O278" s="160"/>
      <c r="P278" s="160"/>
      <c r="Q278" s="160"/>
      <c r="R278" s="160">
        <f>N278*10%</f>
        <v>755.95</v>
      </c>
      <c r="S278" s="123">
        <f>G278*N278+(P278+R278)+O278</f>
        <v>10205.33</v>
      </c>
      <c r="T278" s="562"/>
      <c r="U278" s="142"/>
      <c r="V278" s="142"/>
      <c r="W278" s="142"/>
      <c r="X278" s="142"/>
      <c r="Y278" s="142"/>
      <c r="Z278" s="142"/>
      <c r="AA278" s="142"/>
      <c r="AB278" s="142"/>
      <c r="AC278" s="162">
        <v>1</v>
      </c>
      <c r="AD278" s="96">
        <f t="shared" ref="AD278" si="176">IF(AC278=1,G278,0)</f>
        <v>1.25</v>
      </c>
      <c r="AE278" s="175">
        <f t="shared" ref="AE278" si="177">IF(AC278=1,S278,0)</f>
        <v>10205.33</v>
      </c>
      <c r="AF278" s="96">
        <f t="shared" ref="AF278" si="178">IF(AC278=2,G278,0)</f>
        <v>0</v>
      </c>
      <c r="AG278" s="175">
        <f t="shared" ref="AG278" si="179">IF(AC278=2,S278,0)</f>
        <v>0</v>
      </c>
      <c r="AH278" s="96">
        <f t="shared" ref="AH278" si="180">IF(AC278=3,G278,0)</f>
        <v>0</v>
      </c>
      <c r="AI278" s="175">
        <f t="shared" ref="AI278" si="181">IF(AC278=3,S278,0)</f>
        <v>0</v>
      </c>
      <c r="AJ278" s="96">
        <f t="shared" ref="AJ278" si="182">IF(AC278=4,G278,0)</f>
        <v>0</v>
      </c>
      <c r="AK278" s="174">
        <f t="shared" ref="AK278" si="183">IF(AC278=4,S278,0)</f>
        <v>0</v>
      </c>
      <c r="AP278" s="185">
        <f t="shared" ref="AP278" si="184">AH278</f>
        <v>0</v>
      </c>
      <c r="AQ278" s="185">
        <f t="shared" ref="AQ278" si="185">AI278</f>
        <v>0</v>
      </c>
    </row>
    <row r="279" spans="1:52" ht="30">
      <c r="A279" s="372" t="s">
        <v>790</v>
      </c>
      <c r="B279" s="190" t="s">
        <v>205</v>
      </c>
      <c r="C279" s="190" t="s">
        <v>750</v>
      </c>
      <c r="D279" s="191" t="s">
        <v>964</v>
      </c>
      <c r="E279" s="191" t="s">
        <v>577</v>
      </c>
      <c r="F279" s="191" t="s">
        <v>405</v>
      </c>
      <c r="G279" s="497">
        <v>0.25</v>
      </c>
      <c r="H279" s="575" t="s">
        <v>1018</v>
      </c>
      <c r="I279" s="191"/>
      <c r="J279" s="191"/>
      <c r="K279" s="191"/>
      <c r="L279" s="420">
        <f>H279*30%</f>
        <v>1888.2</v>
      </c>
      <c r="M279" s="160"/>
      <c r="N279" s="245">
        <f>H279+I279+J279+K279+L279+M279</f>
        <v>8182.2</v>
      </c>
      <c r="O279" s="160"/>
      <c r="P279" s="160"/>
      <c r="Q279" s="189"/>
      <c r="R279" s="160">
        <f>N279*10%</f>
        <v>818.22</v>
      </c>
      <c r="S279" s="123">
        <f t="shared" ref="S279" si="186">(N279+R279)*G279</f>
        <v>2250.11</v>
      </c>
      <c r="T279" s="142"/>
      <c r="U279" s="142"/>
      <c r="V279" s="142"/>
      <c r="W279" s="142"/>
      <c r="X279" s="142"/>
      <c r="Y279" s="142"/>
      <c r="Z279" s="142"/>
      <c r="AA279" s="142"/>
      <c r="AB279" s="142"/>
      <c r="AP279" s="185"/>
      <c r="AQ279" s="185"/>
    </row>
    <row r="280" spans="1:52" ht="30">
      <c r="A280" s="372" t="s">
        <v>412</v>
      </c>
      <c r="B280" s="190" t="s">
        <v>1005</v>
      </c>
      <c r="C280" s="190" t="s">
        <v>266</v>
      </c>
      <c r="D280" s="191" t="s">
        <v>964</v>
      </c>
      <c r="E280" s="191" t="s">
        <v>627</v>
      </c>
      <c r="F280" s="191" t="s">
        <v>403</v>
      </c>
      <c r="G280" s="497">
        <v>0.75</v>
      </c>
      <c r="H280" s="575" t="s">
        <v>1019</v>
      </c>
      <c r="I280" s="585"/>
      <c r="J280" s="585"/>
      <c r="K280" s="191"/>
      <c r="L280" s="191"/>
      <c r="M280" s="160"/>
      <c r="N280" s="245">
        <f>H280+I280+J280</f>
        <v>7253</v>
      </c>
      <c r="O280" s="160"/>
      <c r="P280" s="160"/>
      <c r="Q280" s="160"/>
      <c r="R280" s="160">
        <f>N280*30%</f>
        <v>2175.9</v>
      </c>
      <c r="S280" s="123">
        <f>N280+O280+R280</f>
        <v>9428.9</v>
      </c>
      <c r="T280" s="142"/>
      <c r="U280" s="142"/>
      <c r="V280" s="142"/>
      <c r="W280" s="142"/>
      <c r="X280" s="142"/>
      <c r="Y280" s="142"/>
      <c r="Z280" s="142"/>
      <c r="AA280" s="142"/>
      <c r="AB280" s="142">
        <f>R280*110.1%</f>
        <v>2395.67</v>
      </c>
      <c r="AC280" s="162">
        <v>1</v>
      </c>
      <c r="AD280" s="96">
        <f>IF(AC280=1,M280,0)</f>
        <v>0</v>
      </c>
      <c r="AE280" s="175">
        <f>IF(AC280=1,S280,0)</f>
        <v>9428.9</v>
      </c>
      <c r="AF280" s="96">
        <f>IF(AC280=2,M280,0)</f>
        <v>0</v>
      </c>
      <c r="AG280" s="175">
        <f>IF(AC280=2,S280,0)</f>
        <v>0</v>
      </c>
      <c r="AH280" s="96">
        <f>IF(AC280=3,M280,0)</f>
        <v>0</v>
      </c>
      <c r="AI280" s="175">
        <f>IF(AC280=3,S280,0)</f>
        <v>0</v>
      </c>
      <c r="AJ280" s="96">
        <f>IF(AC280=4,M280,0)</f>
        <v>0</v>
      </c>
      <c r="AK280" s="174">
        <f>IF(AC280=4,S280,0)</f>
        <v>0</v>
      </c>
    </row>
    <row r="281" spans="1:52" ht="30">
      <c r="A281" s="372" t="s">
        <v>790</v>
      </c>
      <c r="B281" s="190" t="s">
        <v>137</v>
      </c>
      <c r="C281" s="190" t="s">
        <v>266</v>
      </c>
      <c r="D281" s="191" t="s">
        <v>964</v>
      </c>
      <c r="E281" s="191" t="s">
        <v>627</v>
      </c>
      <c r="F281" s="191" t="s">
        <v>403</v>
      </c>
      <c r="G281" s="497">
        <v>1</v>
      </c>
      <c r="H281" s="588">
        <v>7253</v>
      </c>
      <c r="I281" s="575"/>
      <c r="J281" s="585">
        <f>H281*15%</f>
        <v>1087.95</v>
      </c>
      <c r="K281" s="191"/>
      <c r="L281" s="191"/>
      <c r="M281" s="160"/>
      <c r="N281" s="245">
        <f>H281+I281+J281+K281+L281+M281</f>
        <v>8340.9500000000007</v>
      </c>
      <c r="O281" s="160"/>
      <c r="P281" s="160"/>
      <c r="Q281" s="202"/>
      <c r="R281" s="160">
        <f t="shared" ref="R281" si="187">N281*30%</f>
        <v>2502.2849999999999</v>
      </c>
      <c r="S281" s="123">
        <f>G281*N281+(P281+R281)</f>
        <v>10843.24</v>
      </c>
      <c r="T281" s="142"/>
      <c r="U281" s="142"/>
      <c r="V281" s="142"/>
      <c r="W281" s="142"/>
      <c r="X281" s="142"/>
      <c r="Y281" s="142"/>
      <c r="Z281" s="142"/>
      <c r="AA281" s="142"/>
      <c r="AB281" s="142">
        <f>R281*110.1%</f>
        <v>2755.02</v>
      </c>
      <c r="AC281" s="162">
        <v>1</v>
      </c>
      <c r="AD281" s="96">
        <f>IF(AC281=1,M281,0)</f>
        <v>0</v>
      </c>
      <c r="AE281" s="175">
        <f>IF(AC281=1,S281,0)</f>
        <v>10843.24</v>
      </c>
      <c r="AF281" s="96">
        <f>IF(AC281=2,M281,0)</f>
        <v>0</v>
      </c>
      <c r="AG281" s="175">
        <f>IF(AC281=2,S281,0)</f>
        <v>0</v>
      </c>
      <c r="AH281" s="96">
        <f>IF(AC281=3,M281,0)</f>
        <v>0</v>
      </c>
      <c r="AI281" s="175">
        <f>IF(AC281=3,S281,0)</f>
        <v>0</v>
      </c>
      <c r="AJ281" s="96">
        <f>IF(AC281=4,M281,0)</f>
        <v>0</v>
      </c>
      <c r="AK281" s="174">
        <f>IF(AC281=4,S281,0)</f>
        <v>0</v>
      </c>
    </row>
    <row r="282" spans="1:52" ht="30">
      <c r="A282" s="372" t="s">
        <v>790</v>
      </c>
      <c r="B282" s="190" t="s">
        <v>116</v>
      </c>
      <c r="C282" s="190" t="s">
        <v>541</v>
      </c>
      <c r="D282" s="346" t="s">
        <v>546</v>
      </c>
      <c r="E282" s="346">
        <v>20468</v>
      </c>
      <c r="F282" s="346">
        <v>13</v>
      </c>
      <c r="G282" s="621">
        <v>0.5</v>
      </c>
      <c r="H282" s="588">
        <v>7253</v>
      </c>
      <c r="I282" s="189"/>
      <c r="J282" s="420"/>
      <c r="K282" s="191"/>
      <c r="L282" s="191"/>
      <c r="M282" s="160"/>
      <c r="N282" s="305">
        <f t="shared" ref="N282:N283" si="188">H282+I282+J282+K282+L282+M282</f>
        <v>7253</v>
      </c>
      <c r="O282" s="160"/>
      <c r="P282" s="160"/>
      <c r="Q282" s="160"/>
      <c r="R282" s="160">
        <f>G282*N282*30%</f>
        <v>1087.95</v>
      </c>
      <c r="S282" s="123">
        <f>G282*N282+(P282+R282)+O282</f>
        <v>4714.45</v>
      </c>
      <c r="T282" s="630"/>
      <c r="U282" s="95"/>
      <c r="V282" s="95"/>
      <c r="W282" s="95"/>
      <c r="X282" s="95"/>
      <c r="Y282" s="95"/>
      <c r="Z282" s="95"/>
      <c r="AA282" s="95"/>
      <c r="AB282" s="95"/>
      <c r="AP282" s="185"/>
      <c r="AQ282" s="185"/>
    </row>
    <row r="283" spans="1:52" ht="30">
      <c r="A283" s="393" t="s">
        <v>790</v>
      </c>
      <c r="B283" s="390" t="s">
        <v>860</v>
      </c>
      <c r="C283" s="390" t="s">
        <v>510</v>
      </c>
      <c r="D283" s="419" t="s">
        <v>546</v>
      </c>
      <c r="E283" s="419">
        <v>20459</v>
      </c>
      <c r="F283" s="419">
        <v>13</v>
      </c>
      <c r="G283" s="574">
        <v>0.25</v>
      </c>
      <c r="H283" s="588">
        <v>7253</v>
      </c>
      <c r="I283" s="538"/>
      <c r="J283" s="533"/>
      <c r="K283" s="533"/>
      <c r="L283" s="533"/>
      <c r="M283" s="531"/>
      <c r="N283" s="633">
        <f t="shared" si="188"/>
        <v>7253</v>
      </c>
      <c r="O283" s="531"/>
      <c r="P283" s="531"/>
      <c r="Q283" s="531"/>
      <c r="R283" s="160">
        <f>G283*N283*30%</f>
        <v>543.97500000000002</v>
      </c>
      <c r="S283" s="123">
        <f>(N283+R283)*G283</f>
        <v>1949.24</v>
      </c>
      <c r="T283" s="630"/>
      <c r="U283" s="95"/>
      <c r="V283" s="95"/>
      <c r="W283" s="95"/>
      <c r="X283" s="95"/>
      <c r="Y283" s="95"/>
      <c r="Z283" s="95"/>
      <c r="AA283" s="95"/>
      <c r="AB283" s="95"/>
      <c r="AP283" s="185"/>
      <c r="AQ283" s="185"/>
    </row>
    <row r="284" spans="1:52" ht="30">
      <c r="A284" s="393" t="s">
        <v>790</v>
      </c>
      <c r="B284" s="390" t="s">
        <v>861</v>
      </c>
      <c r="C284" s="390" t="s">
        <v>510</v>
      </c>
      <c r="D284" s="419" t="s">
        <v>546</v>
      </c>
      <c r="E284" s="419">
        <v>20459</v>
      </c>
      <c r="F284" s="419">
        <v>12</v>
      </c>
      <c r="G284" s="574">
        <v>0.25</v>
      </c>
      <c r="H284" s="589">
        <v>6773</v>
      </c>
      <c r="I284" s="538"/>
      <c r="J284" s="533"/>
      <c r="K284" s="533"/>
      <c r="L284" s="533"/>
      <c r="M284" s="531"/>
      <c r="N284" s="633">
        <f>H284+I284+J284+K284+L284+M284</f>
        <v>6773</v>
      </c>
      <c r="O284" s="531"/>
      <c r="P284" s="531"/>
      <c r="Q284" s="531"/>
      <c r="R284" s="160">
        <f t="shared" ref="R284" si="189">G284*N284*30%</f>
        <v>507.97500000000002</v>
      </c>
      <c r="S284" s="123">
        <f t="shared" ref="S284:S287" si="190">(N284+R284)*G284</f>
        <v>1820.24</v>
      </c>
      <c r="T284" s="630"/>
      <c r="U284" s="95"/>
      <c r="V284" s="95"/>
      <c r="W284" s="95"/>
      <c r="X284" s="95"/>
      <c r="Y284" s="95"/>
      <c r="Z284" s="95"/>
      <c r="AA284" s="95"/>
      <c r="AB284" s="95"/>
      <c r="AP284" s="185"/>
      <c r="AQ284" s="185"/>
    </row>
    <row r="285" spans="1:52">
      <c r="A285" s="372" t="s">
        <v>790</v>
      </c>
      <c r="B285" s="190" t="s">
        <v>510</v>
      </c>
      <c r="C285" s="190" t="s">
        <v>510</v>
      </c>
      <c r="D285" s="346" t="s">
        <v>546</v>
      </c>
      <c r="E285" s="346">
        <v>20459</v>
      </c>
      <c r="F285" s="346">
        <v>10</v>
      </c>
      <c r="G285" s="497">
        <v>0.25</v>
      </c>
      <c r="H285" s="573" t="s">
        <v>1022</v>
      </c>
      <c r="I285" s="189"/>
      <c r="J285" s="191"/>
      <c r="K285" s="191"/>
      <c r="L285" s="191"/>
      <c r="M285" s="160"/>
      <c r="N285" s="305">
        <f t="shared" ref="N285" si="191">H285+I285+J285+K285+L285+M285</f>
        <v>5815</v>
      </c>
      <c r="O285" s="160"/>
      <c r="P285" s="160"/>
      <c r="Q285" s="160"/>
      <c r="R285" s="160">
        <f>G285*N285*10%</f>
        <v>145.375</v>
      </c>
      <c r="S285" s="123">
        <f t="shared" ref="S285" si="192">(N285+R285)*G285</f>
        <v>1490.09</v>
      </c>
      <c r="T285" s="630"/>
      <c r="U285" s="95"/>
      <c r="V285" s="95"/>
      <c r="W285" s="95"/>
      <c r="X285" s="95"/>
      <c r="Y285" s="95"/>
      <c r="Z285" s="95"/>
      <c r="AA285" s="95"/>
      <c r="AB285" s="95"/>
      <c r="AP285" s="185"/>
      <c r="AQ285" s="185"/>
    </row>
    <row r="286" spans="1:52" ht="30">
      <c r="A286" s="372" t="s">
        <v>790</v>
      </c>
      <c r="B286" s="190" t="s">
        <v>1044</v>
      </c>
      <c r="C286" s="190" t="s">
        <v>510</v>
      </c>
      <c r="D286" s="346" t="s">
        <v>546</v>
      </c>
      <c r="E286" s="346">
        <v>20459</v>
      </c>
      <c r="F286" s="346">
        <v>11</v>
      </c>
      <c r="G286" s="497">
        <v>0.25</v>
      </c>
      <c r="H286" s="573" t="s">
        <v>1018</v>
      </c>
      <c r="I286" s="189"/>
      <c r="J286" s="191"/>
      <c r="K286" s="191"/>
      <c r="L286" s="191"/>
      <c r="M286" s="160"/>
      <c r="N286" s="305">
        <f t="shared" ref="N286:N287" si="193">H286+I286+J286+K286+L286+M286</f>
        <v>6294</v>
      </c>
      <c r="O286" s="160"/>
      <c r="P286" s="160"/>
      <c r="Q286" s="160"/>
      <c r="R286" s="160">
        <f>G286*N286*10%</f>
        <v>157.35</v>
      </c>
      <c r="S286" s="123">
        <f t="shared" si="190"/>
        <v>1612.84</v>
      </c>
      <c r="T286" s="630"/>
      <c r="U286" s="95"/>
      <c r="V286" s="95"/>
      <c r="W286" s="95"/>
      <c r="X286" s="95"/>
      <c r="Y286" s="95"/>
      <c r="Z286" s="95"/>
      <c r="AA286" s="95"/>
      <c r="AB286" s="95"/>
      <c r="AP286" s="185"/>
      <c r="AQ286" s="185"/>
    </row>
    <row r="287" spans="1:52" ht="30">
      <c r="A287" s="372" t="s">
        <v>790</v>
      </c>
      <c r="B287" s="190" t="s">
        <v>1074</v>
      </c>
      <c r="C287" s="190" t="s">
        <v>612</v>
      </c>
      <c r="D287" s="346" t="s">
        <v>546</v>
      </c>
      <c r="E287" s="346">
        <v>20462</v>
      </c>
      <c r="F287" s="346">
        <v>13</v>
      </c>
      <c r="G287" s="497">
        <v>0.25</v>
      </c>
      <c r="H287" s="589">
        <v>7253</v>
      </c>
      <c r="I287" s="189"/>
      <c r="J287" s="191"/>
      <c r="K287" s="191"/>
      <c r="L287" s="191"/>
      <c r="M287" s="160"/>
      <c r="N287" s="305">
        <f t="shared" si="193"/>
        <v>7253</v>
      </c>
      <c r="O287" s="160"/>
      <c r="P287" s="160"/>
      <c r="Q287" s="160"/>
      <c r="R287" s="160"/>
      <c r="S287" s="123">
        <f t="shared" si="190"/>
        <v>1813.25</v>
      </c>
      <c r="T287" s="630"/>
      <c r="U287" s="95"/>
      <c r="V287" s="95"/>
      <c r="W287" s="95"/>
      <c r="X287" s="95"/>
      <c r="Y287" s="95"/>
      <c r="Z287" s="95"/>
      <c r="AA287" s="95"/>
      <c r="AB287" s="95"/>
      <c r="AP287" s="185"/>
      <c r="AQ287" s="185"/>
    </row>
    <row r="288" spans="1:52">
      <c r="A288" s="372" t="s">
        <v>790</v>
      </c>
      <c r="B288" s="200" t="s">
        <v>1085</v>
      </c>
      <c r="C288" s="200" t="s">
        <v>591</v>
      </c>
      <c r="D288" s="191" t="s">
        <v>595</v>
      </c>
      <c r="E288" s="201" t="s">
        <v>596</v>
      </c>
      <c r="F288" s="201" t="s">
        <v>397</v>
      </c>
      <c r="G288" s="581">
        <v>1</v>
      </c>
      <c r="H288" s="573" t="s">
        <v>1022</v>
      </c>
      <c r="I288" s="583"/>
      <c r="J288" s="583"/>
      <c r="K288" s="201"/>
      <c r="L288" s="246"/>
      <c r="M288" s="160"/>
      <c r="N288" s="305">
        <f>H288+I288+J288+K288+L288+M288</f>
        <v>5815</v>
      </c>
      <c r="O288" s="202"/>
      <c r="P288" s="202"/>
      <c r="Q288" s="202"/>
      <c r="R288" s="160">
        <f>N288*10%</f>
        <v>581.5</v>
      </c>
      <c r="S288" s="123">
        <f>G288*N288+(P288+R288)+O288</f>
        <v>6396.5</v>
      </c>
      <c r="T288" s="562"/>
      <c r="U288" s="142"/>
      <c r="V288" s="142"/>
      <c r="W288" s="142"/>
      <c r="X288" s="142"/>
      <c r="Y288" s="142"/>
      <c r="Z288" s="142"/>
      <c r="AA288" s="142"/>
      <c r="AB288" s="142"/>
      <c r="AP288" s="185"/>
      <c r="AQ288" s="185"/>
    </row>
    <row r="289" spans="1:52" ht="27" customHeight="1">
      <c r="A289" s="372" t="s">
        <v>791</v>
      </c>
      <c r="B289" s="200" t="s">
        <v>1045</v>
      </c>
      <c r="C289" s="199" t="s">
        <v>632</v>
      </c>
      <c r="D289" s="201" t="s">
        <v>505</v>
      </c>
      <c r="E289" s="201"/>
      <c r="F289" s="201" t="s">
        <v>399</v>
      </c>
      <c r="G289" s="581">
        <v>1</v>
      </c>
      <c r="H289" s="575" t="s">
        <v>1020</v>
      </c>
      <c r="I289" s="583" t="s">
        <v>1046</v>
      </c>
      <c r="J289" s="583"/>
      <c r="K289" s="201"/>
      <c r="L289" s="246"/>
      <c r="M289" s="160"/>
      <c r="N289" s="245">
        <f t="shared" si="123"/>
        <v>6079.7</v>
      </c>
      <c r="O289" s="202"/>
      <c r="P289" s="202"/>
      <c r="Q289" s="202"/>
      <c r="R289" s="160">
        <f>N289*20%</f>
        <v>1215.94</v>
      </c>
      <c r="S289" s="123">
        <f t="shared" si="124"/>
        <v>7295.64</v>
      </c>
      <c r="T289" s="562"/>
      <c r="U289" s="142"/>
      <c r="V289" s="142"/>
      <c r="W289" s="142"/>
      <c r="X289" s="142"/>
      <c r="Y289" s="142"/>
      <c r="Z289" s="142"/>
      <c r="AA289" s="142"/>
      <c r="AB289" s="142">
        <f t="shared" si="126"/>
        <v>1338.75</v>
      </c>
      <c r="AC289" s="162">
        <v>2</v>
      </c>
      <c r="AD289" s="96">
        <f t="shared" si="167"/>
        <v>0</v>
      </c>
      <c r="AE289" s="175">
        <f t="shared" si="168"/>
        <v>0</v>
      </c>
      <c r="AF289" s="96">
        <f t="shared" si="169"/>
        <v>1</v>
      </c>
      <c r="AG289" s="175">
        <f t="shared" si="170"/>
        <v>7295.64</v>
      </c>
      <c r="AH289" s="96">
        <f t="shared" si="171"/>
        <v>0</v>
      </c>
      <c r="AI289" s="175">
        <f t="shared" si="172"/>
        <v>0</v>
      </c>
      <c r="AJ289" s="96">
        <f t="shared" si="173"/>
        <v>0</v>
      </c>
      <c r="AK289" s="174">
        <f t="shared" si="174"/>
        <v>0</v>
      </c>
    </row>
    <row r="290" spans="1:52" ht="45.75" hidden="1" customHeight="1">
      <c r="A290" s="372" t="s">
        <v>791</v>
      </c>
      <c r="B290" s="190" t="s">
        <v>235</v>
      </c>
      <c r="C290" s="199" t="s">
        <v>632</v>
      </c>
      <c r="D290" s="191" t="s">
        <v>505</v>
      </c>
      <c r="E290" s="191"/>
      <c r="F290" s="191" t="s">
        <v>399</v>
      </c>
      <c r="G290" s="497"/>
      <c r="H290" s="602"/>
      <c r="I290" s="575"/>
      <c r="J290" s="575"/>
      <c r="K290" s="191"/>
      <c r="L290" s="366"/>
      <c r="M290" s="160"/>
      <c r="N290" s="245">
        <f t="shared" si="123"/>
        <v>0</v>
      </c>
      <c r="O290" s="160"/>
      <c r="P290" s="160"/>
      <c r="Q290" s="160"/>
      <c r="R290" s="160">
        <f t="shared" ref="R290:R297" si="194">N290*20%</f>
        <v>0</v>
      </c>
      <c r="S290" s="123">
        <f>(N290+R290)*G290</f>
        <v>0</v>
      </c>
      <c r="T290" s="562"/>
      <c r="U290" s="142"/>
      <c r="V290" s="142"/>
      <c r="W290" s="142"/>
      <c r="X290" s="142"/>
      <c r="Y290" s="142"/>
      <c r="Z290" s="142"/>
      <c r="AA290" s="142"/>
      <c r="AB290" s="142">
        <f t="shared" si="126"/>
        <v>0</v>
      </c>
      <c r="AC290" s="162">
        <v>2</v>
      </c>
      <c r="AD290" s="96">
        <f t="shared" si="167"/>
        <v>0</v>
      </c>
      <c r="AE290" s="175">
        <f t="shared" si="168"/>
        <v>0</v>
      </c>
      <c r="AF290" s="96">
        <f t="shared" si="169"/>
        <v>0</v>
      </c>
      <c r="AG290" s="175">
        <f t="shared" si="170"/>
        <v>0</v>
      </c>
      <c r="AH290" s="96">
        <f t="shared" si="171"/>
        <v>0</v>
      </c>
      <c r="AI290" s="175">
        <f t="shared" si="172"/>
        <v>0</v>
      </c>
      <c r="AJ290" s="96">
        <f t="shared" si="173"/>
        <v>0</v>
      </c>
      <c r="AK290" s="174">
        <f t="shared" si="174"/>
        <v>0</v>
      </c>
    </row>
    <row r="291" spans="1:52" ht="31.5" customHeight="1">
      <c r="A291" s="372" t="s">
        <v>791</v>
      </c>
      <c r="B291" s="190" t="s">
        <v>1047</v>
      </c>
      <c r="C291" s="199" t="s">
        <v>632</v>
      </c>
      <c r="D291" s="191" t="s">
        <v>505</v>
      </c>
      <c r="E291" s="191"/>
      <c r="F291" s="191" t="s">
        <v>398</v>
      </c>
      <c r="G291" s="497">
        <v>1</v>
      </c>
      <c r="H291" s="497">
        <v>4633</v>
      </c>
      <c r="I291" s="575"/>
      <c r="J291" s="575"/>
      <c r="K291" s="191"/>
      <c r="L291" s="232"/>
      <c r="M291" s="160"/>
      <c r="N291" s="245">
        <f t="shared" si="123"/>
        <v>4633</v>
      </c>
      <c r="O291" s="160"/>
      <c r="P291" s="160"/>
      <c r="Q291" s="160"/>
      <c r="R291" s="160">
        <f t="shared" si="194"/>
        <v>926.6</v>
      </c>
      <c r="S291" s="123">
        <f t="shared" si="124"/>
        <v>5559.6</v>
      </c>
      <c r="T291" s="562"/>
      <c r="U291" s="142"/>
      <c r="V291" s="142"/>
      <c r="W291" s="142"/>
      <c r="X291" s="142"/>
      <c r="Y291" s="142"/>
      <c r="Z291" s="142"/>
      <c r="AA291" s="142"/>
      <c r="AB291" s="142">
        <f t="shared" si="126"/>
        <v>1020.19</v>
      </c>
      <c r="AC291" s="162">
        <v>2</v>
      </c>
      <c r="AD291" s="96">
        <f t="shared" si="167"/>
        <v>0</v>
      </c>
      <c r="AE291" s="175">
        <f t="shared" si="168"/>
        <v>0</v>
      </c>
      <c r="AF291" s="96">
        <f t="shared" si="169"/>
        <v>1</v>
      </c>
      <c r="AG291" s="175">
        <f t="shared" si="170"/>
        <v>5559.6</v>
      </c>
      <c r="AH291" s="96">
        <f t="shared" si="171"/>
        <v>0</v>
      </c>
      <c r="AI291" s="175">
        <f t="shared" si="172"/>
        <v>0</v>
      </c>
      <c r="AJ291" s="96">
        <f t="shared" si="173"/>
        <v>0</v>
      </c>
      <c r="AK291" s="174">
        <f t="shared" si="174"/>
        <v>0</v>
      </c>
    </row>
    <row r="292" spans="1:52" ht="45">
      <c r="A292" s="372" t="s">
        <v>791</v>
      </c>
      <c r="B292" s="190" t="s">
        <v>471</v>
      </c>
      <c r="C292" s="199" t="s">
        <v>632</v>
      </c>
      <c r="D292" s="191" t="s">
        <v>505</v>
      </c>
      <c r="E292" s="191"/>
      <c r="F292" s="191" t="s">
        <v>399</v>
      </c>
      <c r="G292" s="497">
        <v>1</v>
      </c>
      <c r="H292" s="602">
        <v>5527</v>
      </c>
      <c r="I292" s="575"/>
      <c r="J292" s="575"/>
      <c r="K292" s="191"/>
      <c r="L292" s="232"/>
      <c r="M292" s="160"/>
      <c r="N292" s="245">
        <f t="shared" si="123"/>
        <v>5527</v>
      </c>
      <c r="O292" s="160"/>
      <c r="P292" s="160"/>
      <c r="Q292" s="160"/>
      <c r="R292" s="160">
        <f t="shared" si="194"/>
        <v>1105.4000000000001</v>
      </c>
      <c r="S292" s="123">
        <f t="shared" ref="S292:S310" si="195">G292*N292+(P292+R292)+O292</f>
        <v>6632.4</v>
      </c>
      <c r="T292" s="562"/>
      <c r="U292" s="142"/>
      <c r="V292" s="142"/>
      <c r="W292" s="142"/>
      <c r="X292" s="142"/>
      <c r="Y292" s="142"/>
      <c r="Z292" s="142"/>
      <c r="AA292" s="142"/>
      <c r="AB292" s="142">
        <f t="shared" si="126"/>
        <v>1217.05</v>
      </c>
      <c r="AC292" s="162">
        <v>2</v>
      </c>
      <c r="AD292" s="96">
        <f t="shared" si="167"/>
        <v>0</v>
      </c>
      <c r="AE292" s="175">
        <f t="shared" si="168"/>
        <v>0</v>
      </c>
      <c r="AF292" s="96">
        <f t="shared" si="169"/>
        <v>1</v>
      </c>
      <c r="AG292" s="175">
        <f t="shared" si="170"/>
        <v>6632.4</v>
      </c>
      <c r="AH292" s="96">
        <f t="shared" si="171"/>
        <v>0</v>
      </c>
      <c r="AI292" s="175">
        <f t="shared" si="172"/>
        <v>0</v>
      </c>
      <c r="AJ292" s="96">
        <f t="shared" si="173"/>
        <v>0</v>
      </c>
      <c r="AK292" s="174">
        <f t="shared" si="174"/>
        <v>0</v>
      </c>
    </row>
    <row r="293" spans="1:52" ht="30">
      <c r="A293" s="372" t="s">
        <v>791</v>
      </c>
      <c r="B293" s="190" t="s">
        <v>563</v>
      </c>
      <c r="C293" s="199" t="s">
        <v>632</v>
      </c>
      <c r="D293" s="191" t="s">
        <v>505</v>
      </c>
      <c r="E293" s="191"/>
      <c r="F293" s="191" t="s">
        <v>398</v>
      </c>
      <c r="G293" s="497">
        <v>1</v>
      </c>
      <c r="H293" s="497">
        <v>4633</v>
      </c>
      <c r="I293" s="575"/>
      <c r="J293" s="575"/>
      <c r="K293" s="191"/>
      <c r="L293" s="232"/>
      <c r="M293" s="160"/>
      <c r="N293" s="245">
        <f t="shared" si="123"/>
        <v>4633</v>
      </c>
      <c r="O293" s="160"/>
      <c r="P293" s="160"/>
      <c r="Q293" s="160"/>
      <c r="R293" s="160">
        <f t="shared" si="194"/>
        <v>926.6</v>
      </c>
      <c r="S293" s="123">
        <f t="shared" si="195"/>
        <v>5559.6</v>
      </c>
      <c r="T293" s="562"/>
      <c r="U293" s="142"/>
      <c r="V293" s="142"/>
      <c r="W293" s="142"/>
      <c r="X293" s="142"/>
      <c r="Y293" s="142"/>
      <c r="Z293" s="142"/>
      <c r="AA293" s="142"/>
      <c r="AB293" s="142">
        <f>R293*110.1%</f>
        <v>1020.19</v>
      </c>
      <c r="AC293" s="162">
        <v>2</v>
      </c>
      <c r="AD293" s="96">
        <f t="shared" si="167"/>
        <v>0</v>
      </c>
      <c r="AE293" s="175">
        <f t="shared" si="168"/>
        <v>0</v>
      </c>
      <c r="AF293" s="96">
        <f t="shared" si="169"/>
        <v>1</v>
      </c>
      <c r="AG293" s="175">
        <f t="shared" si="170"/>
        <v>5559.6</v>
      </c>
      <c r="AH293" s="96">
        <f t="shared" si="171"/>
        <v>0</v>
      </c>
      <c r="AI293" s="175">
        <f t="shared" si="172"/>
        <v>0</v>
      </c>
      <c r="AJ293" s="96">
        <f t="shared" si="173"/>
        <v>0</v>
      </c>
      <c r="AK293" s="174">
        <f t="shared" si="174"/>
        <v>0</v>
      </c>
    </row>
    <row r="294" spans="1:52" s="544" customFormat="1" ht="40.5" customHeight="1">
      <c r="A294" s="436" t="s">
        <v>791</v>
      </c>
      <c r="B294" s="371" t="s">
        <v>472</v>
      </c>
      <c r="C294" s="271" t="s">
        <v>632</v>
      </c>
      <c r="D294" s="333" t="s">
        <v>505</v>
      </c>
      <c r="E294" s="333"/>
      <c r="F294" s="333" t="s">
        <v>399</v>
      </c>
      <c r="G294" s="599">
        <v>2</v>
      </c>
      <c r="H294" s="602">
        <v>5527</v>
      </c>
      <c r="I294" s="573"/>
      <c r="J294" s="573"/>
      <c r="K294" s="333"/>
      <c r="L294" s="447"/>
      <c r="M294" s="427"/>
      <c r="N294" s="428">
        <f t="shared" si="123"/>
        <v>5527</v>
      </c>
      <c r="O294" s="427"/>
      <c r="P294" s="427"/>
      <c r="Q294" s="427"/>
      <c r="R294" s="160">
        <f t="shared" si="194"/>
        <v>1105.4000000000001</v>
      </c>
      <c r="S294" s="429">
        <f t="shared" si="195"/>
        <v>12159.4</v>
      </c>
      <c r="T294" s="562"/>
      <c r="U294" s="430"/>
      <c r="V294" s="430"/>
      <c r="W294" s="430"/>
      <c r="X294" s="430"/>
      <c r="Y294" s="430"/>
      <c r="Z294" s="430"/>
      <c r="AA294" s="430"/>
      <c r="AB294" s="430">
        <f>R294*110.1%</f>
        <v>1217.05</v>
      </c>
      <c r="AC294" s="431"/>
      <c r="AD294" s="432"/>
      <c r="AE294" s="433"/>
      <c r="AF294" s="432"/>
      <c r="AG294" s="433"/>
      <c r="AH294" s="432"/>
      <c r="AI294" s="433"/>
      <c r="AJ294" s="432"/>
      <c r="AK294" s="434"/>
      <c r="AL294" s="541"/>
      <c r="AM294" s="541"/>
      <c r="AN294" s="541"/>
      <c r="AO294" s="541"/>
      <c r="AP294" s="541"/>
      <c r="AQ294" s="541"/>
      <c r="AR294" s="541"/>
      <c r="AS294" s="542"/>
      <c r="AT294" s="543"/>
      <c r="AU294" s="543"/>
      <c r="AV294" s="543"/>
      <c r="AW294" s="543"/>
      <c r="AX294" s="543"/>
      <c r="AY294" s="543"/>
      <c r="AZ294" s="543"/>
    </row>
    <row r="295" spans="1:52" s="544" customFormat="1" ht="40.5" hidden="1" customHeight="1">
      <c r="A295" s="436" t="s">
        <v>791</v>
      </c>
      <c r="B295" s="371" t="s">
        <v>473</v>
      </c>
      <c r="C295" s="271" t="s">
        <v>632</v>
      </c>
      <c r="D295" s="333" t="s">
        <v>505</v>
      </c>
      <c r="E295" s="333"/>
      <c r="F295" s="333" t="s">
        <v>401</v>
      </c>
      <c r="G295" s="599"/>
      <c r="H295" s="575"/>
      <c r="I295" s="573"/>
      <c r="J295" s="573"/>
      <c r="K295" s="333"/>
      <c r="L295" s="440"/>
      <c r="M295" s="427"/>
      <c r="N295" s="428">
        <f t="shared" si="123"/>
        <v>0</v>
      </c>
      <c r="O295" s="427"/>
      <c r="P295" s="427"/>
      <c r="Q295" s="427"/>
      <c r="R295" s="160">
        <f t="shared" si="194"/>
        <v>0</v>
      </c>
      <c r="S295" s="429">
        <f t="shared" si="195"/>
        <v>0</v>
      </c>
      <c r="T295" s="562"/>
      <c r="U295" s="430"/>
      <c r="V295" s="430"/>
      <c r="W295" s="430"/>
      <c r="X295" s="430"/>
      <c r="Y295" s="430"/>
      <c r="Z295" s="430"/>
      <c r="AA295" s="430"/>
      <c r="AB295" s="430">
        <f>R295*110.1%</f>
        <v>0</v>
      </c>
      <c r="AC295" s="431"/>
      <c r="AD295" s="432"/>
      <c r="AE295" s="433"/>
      <c r="AF295" s="432"/>
      <c r="AG295" s="433"/>
      <c r="AH295" s="432"/>
      <c r="AI295" s="433"/>
      <c r="AJ295" s="432"/>
      <c r="AK295" s="434"/>
      <c r="AL295" s="541"/>
      <c r="AM295" s="541"/>
      <c r="AN295" s="541"/>
      <c r="AO295" s="541"/>
      <c r="AP295" s="541"/>
      <c r="AQ295" s="541"/>
      <c r="AR295" s="541"/>
      <c r="AS295" s="542"/>
      <c r="AT295" s="543"/>
      <c r="AU295" s="543"/>
      <c r="AV295" s="543"/>
      <c r="AW295" s="543"/>
      <c r="AX295" s="543"/>
      <c r="AY295" s="543"/>
      <c r="AZ295" s="543"/>
    </row>
    <row r="296" spans="1:52" s="544" customFormat="1" ht="40.5" customHeight="1">
      <c r="A296" s="436" t="s">
        <v>791</v>
      </c>
      <c r="B296" s="371" t="s">
        <v>474</v>
      </c>
      <c r="C296" s="271" t="s">
        <v>632</v>
      </c>
      <c r="D296" s="333" t="s">
        <v>505</v>
      </c>
      <c r="E296" s="333"/>
      <c r="F296" s="333" t="s">
        <v>399</v>
      </c>
      <c r="G296" s="599">
        <v>1</v>
      </c>
      <c r="H296" s="602">
        <v>5527</v>
      </c>
      <c r="I296" s="573"/>
      <c r="J296" s="573"/>
      <c r="K296" s="333"/>
      <c r="L296" s="440"/>
      <c r="M296" s="427"/>
      <c r="N296" s="428">
        <f t="shared" si="123"/>
        <v>5527</v>
      </c>
      <c r="O296" s="427"/>
      <c r="P296" s="427"/>
      <c r="Q296" s="427"/>
      <c r="R296" s="160">
        <f t="shared" si="194"/>
        <v>1105.4000000000001</v>
      </c>
      <c r="S296" s="429">
        <f t="shared" si="195"/>
        <v>6632.4</v>
      </c>
      <c r="T296" s="562"/>
      <c r="U296" s="430"/>
      <c r="V296" s="430"/>
      <c r="W296" s="430"/>
      <c r="X296" s="430"/>
      <c r="Y296" s="430"/>
      <c r="Z296" s="430"/>
      <c r="AA296" s="430"/>
      <c r="AB296" s="430">
        <f t="shared" si="126"/>
        <v>1217.05</v>
      </c>
      <c r="AC296" s="443">
        <v>2</v>
      </c>
      <c r="AD296" s="432">
        <f>IF(AC296=1,G296,0)</f>
        <v>0</v>
      </c>
      <c r="AE296" s="433">
        <f>IF(AC296=1,S296,0)</f>
        <v>0</v>
      </c>
      <c r="AF296" s="432">
        <f>IF(AC296=2,G296,0)</f>
        <v>1</v>
      </c>
      <c r="AG296" s="433">
        <f>IF(AC296=2,S296,0)</f>
        <v>6632.4</v>
      </c>
      <c r="AH296" s="432">
        <f>IF(AC296=3,G296,0)</f>
        <v>0</v>
      </c>
      <c r="AI296" s="433">
        <f>IF(AC296=3,S296,0)</f>
        <v>0</v>
      </c>
      <c r="AJ296" s="432">
        <f>IF(AC296=4,G296,0)</f>
        <v>0</v>
      </c>
      <c r="AK296" s="434">
        <f>IF(AC296=4,S296,0)</f>
        <v>0</v>
      </c>
      <c r="AL296" s="541"/>
      <c r="AM296" s="541"/>
      <c r="AN296" s="541"/>
      <c r="AO296" s="541"/>
      <c r="AP296" s="541"/>
      <c r="AQ296" s="541"/>
      <c r="AR296" s="541"/>
      <c r="AS296" s="542"/>
      <c r="AT296" s="543"/>
      <c r="AU296" s="543"/>
      <c r="AV296" s="543"/>
      <c r="AW296" s="543"/>
      <c r="AX296" s="543"/>
      <c r="AY296" s="543"/>
      <c r="AZ296" s="543"/>
    </row>
    <row r="297" spans="1:52" ht="44.25" customHeight="1">
      <c r="A297" s="372" t="s">
        <v>791</v>
      </c>
      <c r="B297" s="190" t="s">
        <v>475</v>
      </c>
      <c r="C297" s="199" t="s">
        <v>632</v>
      </c>
      <c r="D297" s="191" t="s">
        <v>505</v>
      </c>
      <c r="E297" s="191"/>
      <c r="F297" s="191" t="s">
        <v>399</v>
      </c>
      <c r="G297" s="497">
        <v>1</v>
      </c>
      <c r="H297" s="602">
        <v>5527</v>
      </c>
      <c r="I297" s="575"/>
      <c r="J297" s="575"/>
      <c r="K297" s="191"/>
      <c r="L297" s="366">
        <f>H297*25%</f>
        <v>1381.75</v>
      </c>
      <c r="M297" s="160"/>
      <c r="N297" s="245">
        <f t="shared" si="123"/>
        <v>6908.75</v>
      </c>
      <c r="O297" s="160"/>
      <c r="P297" s="160"/>
      <c r="Q297" s="160"/>
      <c r="R297" s="160">
        <f t="shared" si="194"/>
        <v>1381.75</v>
      </c>
      <c r="S297" s="123">
        <f t="shared" ref="S297:S298" si="196">(N297+R297)*G297</f>
        <v>8290.5</v>
      </c>
      <c r="T297" s="562"/>
      <c r="U297" s="142"/>
      <c r="V297" s="142"/>
      <c r="W297" s="142"/>
      <c r="X297" s="142"/>
      <c r="Y297" s="142"/>
      <c r="Z297" s="142"/>
      <c r="AA297" s="142"/>
      <c r="AB297" s="142">
        <f t="shared" si="126"/>
        <v>1521.31</v>
      </c>
      <c r="AC297" s="162">
        <v>2</v>
      </c>
      <c r="AD297" s="96">
        <f>IF(AC297=1,G297,0)</f>
        <v>0</v>
      </c>
      <c r="AE297" s="175">
        <f>IF(AC297=1,S297,0)</f>
        <v>0</v>
      </c>
      <c r="AF297" s="96">
        <f>IF(AC297=2,G297,0)</f>
        <v>1</v>
      </c>
      <c r="AG297" s="175">
        <f>IF(AC297=2,S297,0)</f>
        <v>8290.5</v>
      </c>
      <c r="AH297" s="96">
        <f>IF(AC297=3,G297,0)</f>
        <v>0</v>
      </c>
      <c r="AI297" s="175">
        <f>IF(AC297=3,S297,0)</f>
        <v>0</v>
      </c>
      <c r="AJ297" s="96">
        <f>IF(AC297=4,G297,0)</f>
        <v>0</v>
      </c>
      <c r="AK297" s="174">
        <f>IF(AC297=4,S297,0)</f>
        <v>0</v>
      </c>
    </row>
    <row r="298" spans="1:52" ht="30" hidden="1">
      <c r="A298" s="372" t="s">
        <v>791</v>
      </c>
      <c r="B298" s="190" t="s">
        <v>565</v>
      </c>
      <c r="C298" s="199" t="s">
        <v>632</v>
      </c>
      <c r="D298" s="191" t="s">
        <v>505</v>
      </c>
      <c r="E298" s="191"/>
      <c r="F298" s="191" t="s">
        <v>398</v>
      </c>
      <c r="G298" s="497"/>
      <c r="H298" s="588"/>
      <c r="I298" s="575"/>
      <c r="J298" s="575"/>
      <c r="K298" s="191"/>
      <c r="L298" s="232"/>
      <c r="M298" s="160"/>
      <c r="N298" s="245">
        <f t="shared" si="123"/>
        <v>0</v>
      </c>
      <c r="O298" s="160"/>
      <c r="P298" s="160"/>
      <c r="Q298" s="160"/>
      <c r="R298" s="160">
        <f>N298*10%</f>
        <v>0</v>
      </c>
      <c r="S298" s="123">
        <f t="shared" si="196"/>
        <v>0</v>
      </c>
      <c r="T298" s="562"/>
      <c r="U298" s="142"/>
      <c r="V298" s="142"/>
      <c r="W298" s="142"/>
      <c r="X298" s="142"/>
      <c r="Y298" s="142"/>
      <c r="Z298" s="142"/>
      <c r="AA298" s="142"/>
      <c r="AB298" s="142">
        <f t="shared" si="126"/>
        <v>0</v>
      </c>
      <c r="AC298" s="162">
        <v>2</v>
      </c>
      <c r="AD298" s="96">
        <f>IF(AC298=1,G298,0)</f>
        <v>0</v>
      </c>
      <c r="AE298" s="175">
        <f>IF(AC298=1,S298,0)</f>
        <v>0</v>
      </c>
      <c r="AF298" s="96">
        <f>IF(AC298=2,G298,0)</f>
        <v>0</v>
      </c>
      <c r="AG298" s="175">
        <f>IF(AC298=2,S298,0)</f>
        <v>0</v>
      </c>
      <c r="AH298" s="96">
        <f>IF(AC298=3,G298,0)</f>
        <v>0</v>
      </c>
      <c r="AI298" s="175">
        <f>IF(AC298=3,S298,0)</f>
        <v>0</v>
      </c>
      <c r="AJ298" s="96">
        <f>IF(AC298=4,G298,0)</f>
        <v>0</v>
      </c>
      <c r="AK298" s="174">
        <f>IF(AC298=4,S298,0)</f>
        <v>0</v>
      </c>
    </row>
    <row r="299" spans="1:52" ht="45">
      <c r="A299" s="372" t="s">
        <v>791</v>
      </c>
      <c r="B299" s="390" t="s">
        <v>1048</v>
      </c>
      <c r="C299" s="199" t="s">
        <v>632</v>
      </c>
      <c r="D299" s="191" t="s">
        <v>505</v>
      </c>
      <c r="E299" s="191"/>
      <c r="F299" s="191" t="s">
        <v>399</v>
      </c>
      <c r="G299" s="497">
        <v>1</v>
      </c>
      <c r="H299" s="575" t="s">
        <v>1020</v>
      </c>
      <c r="I299" s="575"/>
      <c r="J299" s="575"/>
      <c r="K299" s="191"/>
      <c r="L299" s="232"/>
      <c r="M299" s="160"/>
      <c r="N299" s="245">
        <f t="shared" si="123"/>
        <v>5527</v>
      </c>
      <c r="O299" s="160"/>
      <c r="P299" s="160"/>
      <c r="Q299" s="160"/>
      <c r="R299" s="160">
        <f t="shared" ref="R299:R302" si="197">N299*10%</f>
        <v>552.70000000000005</v>
      </c>
      <c r="S299" s="123">
        <f t="shared" si="195"/>
        <v>6079.7</v>
      </c>
      <c r="T299" s="562"/>
      <c r="U299" s="142"/>
      <c r="V299" s="142"/>
      <c r="W299" s="142"/>
      <c r="X299" s="142"/>
      <c r="Y299" s="142"/>
      <c r="Z299" s="142"/>
      <c r="AA299" s="142"/>
      <c r="AB299" s="142"/>
    </row>
    <row r="300" spans="1:52" ht="30">
      <c r="A300" s="372" t="s">
        <v>791</v>
      </c>
      <c r="B300" s="390" t="s">
        <v>202</v>
      </c>
      <c r="C300" s="199" t="s">
        <v>632</v>
      </c>
      <c r="D300" s="191" t="s">
        <v>505</v>
      </c>
      <c r="E300" s="191"/>
      <c r="F300" s="191" t="s">
        <v>398</v>
      </c>
      <c r="G300" s="497">
        <v>1</v>
      </c>
      <c r="H300" s="588">
        <v>4633</v>
      </c>
      <c r="I300" s="575"/>
      <c r="J300" s="575"/>
      <c r="K300" s="191"/>
      <c r="L300" s="232"/>
      <c r="M300" s="160"/>
      <c r="N300" s="245">
        <f t="shared" si="123"/>
        <v>4633</v>
      </c>
      <c r="O300" s="160"/>
      <c r="P300" s="160"/>
      <c r="Q300" s="160"/>
      <c r="R300" s="160">
        <f t="shared" si="197"/>
        <v>463.3</v>
      </c>
      <c r="S300" s="123">
        <f t="shared" si="195"/>
        <v>5096.3</v>
      </c>
      <c r="T300" s="562"/>
      <c r="U300" s="142"/>
      <c r="V300" s="142"/>
      <c r="W300" s="142"/>
      <c r="X300" s="142"/>
      <c r="Y300" s="142"/>
      <c r="Z300" s="142"/>
      <c r="AA300" s="142"/>
      <c r="AB300" s="142"/>
    </row>
    <row r="301" spans="1:52" ht="30" hidden="1">
      <c r="A301" s="372" t="s">
        <v>791</v>
      </c>
      <c r="B301" s="190" t="s">
        <v>564</v>
      </c>
      <c r="C301" s="199" t="s">
        <v>632</v>
      </c>
      <c r="D301" s="191" t="s">
        <v>505</v>
      </c>
      <c r="E301" s="191"/>
      <c r="F301" s="191" t="s">
        <v>398</v>
      </c>
      <c r="G301" s="497"/>
      <c r="H301" s="497"/>
      <c r="I301" s="575"/>
      <c r="J301" s="575"/>
      <c r="K301" s="191"/>
      <c r="L301" s="366">
        <f>H301*15%</f>
        <v>0</v>
      </c>
      <c r="M301" s="160"/>
      <c r="N301" s="245">
        <f t="shared" si="123"/>
        <v>0</v>
      </c>
      <c r="O301" s="160"/>
      <c r="P301" s="160"/>
      <c r="Q301" s="160"/>
      <c r="R301" s="160">
        <f t="shared" si="197"/>
        <v>0</v>
      </c>
      <c r="S301" s="123">
        <f t="shared" si="195"/>
        <v>0</v>
      </c>
      <c r="T301" s="562"/>
      <c r="U301" s="142"/>
      <c r="V301" s="142"/>
      <c r="W301" s="142"/>
      <c r="X301" s="142"/>
      <c r="Y301" s="142"/>
      <c r="Z301" s="142"/>
      <c r="AA301" s="142"/>
      <c r="AB301" s="142">
        <f t="shared" si="126"/>
        <v>0</v>
      </c>
      <c r="AC301" s="162">
        <v>2</v>
      </c>
      <c r="AD301" s="96">
        <f>IF(AC301=1,G301,0)</f>
        <v>0</v>
      </c>
      <c r="AE301" s="175">
        <f>IF(AC301=1,S301,0)</f>
        <v>0</v>
      </c>
      <c r="AF301" s="96">
        <f>IF(AC301=2,G301,0)</f>
        <v>0</v>
      </c>
      <c r="AG301" s="175">
        <f>IF(AC301=2,S301,0)</f>
        <v>0</v>
      </c>
      <c r="AH301" s="96">
        <f>IF(AC301=3,G301,0)</f>
        <v>0</v>
      </c>
      <c r="AI301" s="175">
        <f>IF(AC301=3,S301,0)</f>
        <v>0</v>
      </c>
      <c r="AJ301" s="96">
        <f>IF(AC301=4,G301,0)</f>
        <v>0</v>
      </c>
      <c r="AK301" s="174">
        <f>IF(AC301=4,S301,0)</f>
        <v>0</v>
      </c>
    </row>
    <row r="302" spans="1:52" s="544" customFormat="1" ht="40.5" customHeight="1">
      <c r="A302" s="436" t="s">
        <v>791</v>
      </c>
      <c r="B302" s="371" t="s">
        <v>1075</v>
      </c>
      <c r="C302" s="271" t="s">
        <v>632</v>
      </c>
      <c r="D302" s="333" t="s">
        <v>505</v>
      </c>
      <c r="E302" s="333"/>
      <c r="F302" s="333" t="s">
        <v>399</v>
      </c>
      <c r="G302" s="599">
        <v>1</v>
      </c>
      <c r="H302" s="575" t="s">
        <v>1020</v>
      </c>
      <c r="I302" s="573"/>
      <c r="J302" s="573"/>
      <c r="K302" s="333"/>
      <c r="L302" s="447">
        <f>H302*15%</f>
        <v>829.05</v>
      </c>
      <c r="M302" s="427"/>
      <c r="N302" s="428">
        <f t="shared" si="123"/>
        <v>6356.05</v>
      </c>
      <c r="O302" s="427"/>
      <c r="P302" s="427"/>
      <c r="Q302" s="427"/>
      <c r="R302" s="160">
        <f t="shared" si="197"/>
        <v>635.60500000000002</v>
      </c>
      <c r="S302" s="429">
        <f t="shared" si="195"/>
        <v>6991.66</v>
      </c>
      <c r="T302" s="562"/>
      <c r="U302" s="430"/>
      <c r="V302" s="430"/>
      <c r="W302" s="430"/>
      <c r="X302" s="430"/>
      <c r="Y302" s="430"/>
      <c r="Z302" s="430"/>
      <c r="AA302" s="430"/>
      <c r="AB302" s="430">
        <f t="shared" si="126"/>
        <v>699.8</v>
      </c>
      <c r="AC302" s="431"/>
      <c r="AD302" s="432"/>
      <c r="AE302" s="433"/>
      <c r="AF302" s="432"/>
      <c r="AG302" s="433"/>
      <c r="AH302" s="432"/>
      <c r="AI302" s="433"/>
      <c r="AJ302" s="432"/>
      <c r="AK302" s="434"/>
      <c r="AL302" s="541"/>
      <c r="AM302" s="541"/>
      <c r="AN302" s="541"/>
      <c r="AO302" s="541"/>
      <c r="AP302" s="541"/>
      <c r="AQ302" s="541"/>
      <c r="AR302" s="541"/>
      <c r="AS302" s="542"/>
      <c r="AT302" s="543"/>
      <c r="AU302" s="543"/>
      <c r="AV302" s="543"/>
      <c r="AW302" s="543"/>
      <c r="AX302" s="543"/>
      <c r="AY302" s="543"/>
      <c r="AZ302" s="543"/>
    </row>
    <row r="303" spans="1:52" s="544" customFormat="1" ht="40.5" customHeight="1">
      <c r="A303" s="436" t="s">
        <v>791</v>
      </c>
      <c r="B303" s="371" t="s">
        <v>1015</v>
      </c>
      <c r="C303" s="271" t="s">
        <v>632</v>
      </c>
      <c r="D303" s="333" t="s">
        <v>505</v>
      </c>
      <c r="E303" s="333"/>
      <c r="F303" s="333" t="s">
        <v>401</v>
      </c>
      <c r="G303" s="599">
        <v>1</v>
      </c>
      <c r="H303" s="575" t="s">
        <v>1021</v>
      </c>
      <c r="I303" s="573"/>
      <c r="J303" s="573"/>
      <c r="K303" s="333"/>
      <c r="L303" s="447"/>
      <c r="M303" s="427"/>
      <c r="N303" s="428">
        <f t="shared" ref="N303" si="198">H303+I303+J303+K303+L303+M303</f>
        <v>5240</v>
      </c>
      <c r="O303" s="427"/>
      <c r="P303" s="427"/>
      <c r="Q303" s="427"/>
      <c r="R303" s="160">
        <f t="shared" ref="R303" si="199">N303*10%</f>
        <v>524</v>
      </c>
      <c r="S303" s="429">
        <f t="shared" ref="S303" si="200">G303*N303+(P303+R303)+O303</f>
        <v>5764</v>
      </c>
      <c r="T303" s="562"/>
      <c r="U303" s="430"/>
      <c r="V303" s="430"/>
      <c r="W303" s="430"/>
      <c r="X303" s="430"/>
      <c r="Y303" s="430"/>
      <c r="Z303" s="430"/>
      <c r="AA303" s="430"/>
      <c r="AB303" s="430">
        <f t="shared" ref="AB303" si="201">R303*110.1%</f>
        <v>576.91999999999996</v>
      </c>
      <c r="AC303" s="431"/>
      <c r="AD303" s="432"/>
      <c r="AE303" s="433"/>
      <c r="AF303" s="432"/>
      <c r="AG303" s="433"/>
      <c r="AH303" s="432"/>
      <c r="AI303" s="433"/>
      <c r="AJ303" s="432"/>
      <c r="AK303" s="434"/>
      <c r="AL303" s="541"/>
      <c r="AM303" s="541"/>
      <c r="AN303" s="541"/>
      <c r="AO303" s="541"/>
      <c r="AP303" s="541"/>
      <c r="AQ303" s="541"/>
      <c r="AR303" s="541"/>
      <c r="AS303" s="542"/>
      <c r="AT303" s="543"/>
      <c r="AU303" s="543"/>
      <c r="AV303" s="543"/>
      <c r="AW303" s="543"/>
      <c r="AX303" s="543"/>
      <c r="AY303" s="543"/>
      <c r="AZ303" s="543"/>
    </row>
    <row r="304" spans="1:52" s="544" customFormat="1" ht="40.5" customHeight="1">
      <c r="A304" s="436" t="s">
        <v>791</v>
      </c>
      <c r="B304" s="664" t="s">
        <v>476</v>
      </c>
      <c r="C304" s="676" t="s">
        <v>632</v>
      </c>
      <c r="D304" s="687" t="s">
        <v>505</v>
      </c>
      <c r="E304" s="687"/>
      <c r="F304" s="687" t="s">
        <v>399</v>
      </c>
      <c r="G304" s="688">
        <v>0.75</v>
      </c>
      <c r="H304" s="689">
        <v>5527</v>
      </c>
      <c r="I304" s="573"/>
      <c r="J304" s="573"/>
      <c r="K304" s="333"/>
      <c r="L304" s="440"/>
      <c r="M304" s="427"/>
      <c r="N304" s="428">
        <f t="shared" si="123"/>
        <v>5527</v>
      </c>
      <c r="O304" s="427"/>
      <c r="P304" s="427"/>
      <c r="Q304" s="427"/>
      <c r="R304" s="160">
        <f>N304*20%</f>
        <v>1105.4000000000001</v>
      </c>
      <c r="S304" s="123">
        <f>(N304+R304)*G304</f>
        <v>4974.3</v>
      </c>
      <c r="T304" s="562"/>
      <c r="U304" s="430"/>
      <c r="V304" s="430"/>
      <c r="W304" s="430"/>
      <c r="X304" s="430"/>
      <c r="Y304" s="430"/>
      <c r="Z304" s="430"/>
      <c r="AA304" s="430"/>
      <c r="AB304" s="430">
        <f t="shared" si="126"/>
        <v>1217.05</v>
      </c>
      <c r="AC304" s="431">
        <v>2</v>
      </c>
      <c r="AD304" s="432">
        <f t="shared" ref="AD304:AD316" si="202">IF(AC304=1,G304,0)</f>
        <v>0</v>
      </c>
      <c r="AE304" s="433">
        <f>IF(AC304=1,S304,0)</f>
        <v>0</v>
      </c>
      <c r="AF304" s="432">
        <f t="shared" ref="AF304:AF316" si="203">IF(AC304=2,G304,0)</f>
        <v>0.75</v>
      </c>
      <c r="AG304" s="433">
        <f>IF(AC304=2,S304,0)</f>
        <v>4974.3</v>
      </c>
      <c r="AH304" s="432">
        <f t="shared" ref="AH304:AH316" si="204">IF(AC304=3,G304,0)</f>
        <v>0</v>
      </c>
      <c r="AI304" s="433">
        <f>IF(AC304=3,S304,0)</f>
        <v>0</v>
      </c>
      <c r="AJ304" s="432">
        <f t="shared" ref="AJ304:AJ316" si="205">IF(AC304=4,G304,0)</f>
        <v>0</v>
      </c>
      <c r="AK304" s="434">
        <f>IF(AC304=4,S304,0)</f>
        <v>0</v>
      </c>
      <c r="AL304" s="541"/>
      <c r="AM304" s="541"/>
      <c r="AN304" s="541"/>
      <c r="AO304" s="541"/>
      <c r="AP304" s="541"/>
      <c r="AQ304" s="541"/>
      <c r="AR304" s="541"/>
      <c r="AS304" s="542"/>
      <c r="AT304" s="543"/>
      <c r="AU304" s="543"/>
      <c r="AV304" s="543"/>
      <c r="AW304" s="543"/>
      <c r="AX304" s="543"/>
      <c r="AY304" s="543"/>
      <c r="AZ304" s="543"/>
    </row>
    <row r="305" spans="1:52" s="544" customFormat="1" ht="40.5" customHeight="1">
      <c r="A305" s="436" t="s">
        <v>791</v>
      </c>
      <c r="B305" s="371" t="s">
        <v>1049</v>
      </c>
      <c r="C305" s="271" t="s">
        <v>632</v>
      </c>
      <c r="D305" s="333" t="s">
        <v>505</v>
      </c>
      <c r="E305" s="333"/>
      <c r="F305" s="333" t="s">
        <v>401</v>
      </c>
      <c r="G305" s="599">
        <v>1</v>
      </c>
      <c r="H305" s="497">
        <v>5240</v>
      </c>
      <c r="I305" s="573"/>
      <c r="J305" s="573"/>
      <c r="K305" s="333"/>
      <c r="L305" s="440" t="s">
        <v>1050</v>
      </c>
      <c r="M305" s="427"/>
      <c r="N305" s="428">
        <f t="shared" si="123"/>
        <v>6026</v>
      </c>
      <c r="O305" s="427"/>
      <c r="P305" s="427"/>
      <c r="Q305" s="427"/>
      <c r="R305" s="160">
        <f>N305*10%</f>
        <v>602.6</v>
      </c>
      <c r="S305" s="429">
        <f t="shared" si="195"/>
        <v>6628.6</v>
      </c>
      <c r="T305" s="562"/>
      <c r="U305" s="430"/>
      <c r="V305" s="430"/>
      <c r="W305" s="430"/>
      <c r="X305" s="430"/>
      <c r="Y305" s="430"/>
      <c r="Z305" s="430"/>
      <c r="AA305" s="430"/>
      <c r="AB305" s="430">
        <f t="shared" si="126"/>
        <v>663.46</v>
      </c>
      <c r="AC305" s="431">
        <v>2</v>
      </c>
      <c r="AD305" s="432">
        <f t="shared" si="202"/>
        <v>0</v>
      </c>
      <c r="AE305" s="433">
        <f>IF(AC305=1,S305,0)</f>
        <v>0</v>
      </c>
      <c r="AF305" s="432">
        <f t="shared" si="203"/>
        <v>1</v>
      </c>
      <c r="AG305" s="433">
        <f>IF(AC305=2,S305,0)</f>
        <v>6628.6</v>
      </c>
      <c r="AH305" s="432">
        <f t="shared" si="204"/>
        <v>0</v>
      </c>
      <c r="AI305" s="433">
        <f>IF(AC305=3,S305,0)</f>
        <v>0</v>
      </c>
      <c r="AJ305" s="432">
        <f t="shared" si="205"/>
        <v>0</v>
      </c>
      <c r="AK305" s="434">
        <f>IF(AC305=4,S305,0)</f>
        <v>0</v>
      </c>
      <c r="AL305" s="541"/>
      <c r="AM305" s="541"/>
      <c r="AN305" s="541"/>
      <c r="AO305" s="541"/>
      <c r="AP305" s="541"/>
      <c r="AQ305" s="541"/>
      <c r="AR305" s="541"/>
      <c r="AS305" s="542"/>
      <c r="AT305" s="543"/>
      <c r="AU305" s="543"/>
      <c r="AV305" s="543"/>
      <c r="AW305" s="543"/>
      <c r="AX305" s="543"/>
      <c r="AY305" s="543"/>
      <c r="AZ305" s="543"/>
    </row>
    <row r="306" spans="1:52" ht="45">
      <c r="A306" s="372" t="s">
        <v>791</v>
      </c>
      <c r="B306" s="190" t="s">
        <v>1051</v>
      </c>
      <c r="C306" s="199" t="s">
        <v>973</v>
      </c>
      <c r="D306" s="191" t="s">
        <v>505</v>
      </c>
      <c r="E306" s="191"/>
      <c r="F306" s="191" t="s">
        <v>406</v>
      </c>
      <c r="G306" s="497">
        <v>2</v>
      </c>
      <c r="H306" s="497">
        <v>4920</v>
      </c>
      <c r="I306" s="575"/>
      <c r="J306" s="575"/>
      <c r="K306" s="191"/>
      <c r="L306" s="232"/>
      <c r="M306" s="160"/>
      <c r="N306" s="245">
        <f t="shared" si="123"/>
        <v>4920</v>
      </c>
      <c r="O306" s="160"/>
      <c r="P306" s="160"/>
      <c r="Q306" s="160"/>
      <c r="R306" s="160">
        <f t="shared" ref="R306:R309" si="206">N306*10%</f>
        <v>492</v>
      </c>
      <c r="S306" s="123">
        <f>(N306+R306)*G306</f>
        <v>10824</v>
      </c>
      <c r="T306" s="562"/>
      <c r="U306" s="142"/>
      <c r="V306" s="142"/>
      <c r="W306" s="142"/>
      <c r="X306" s="142"/>
      <c r="Y306" s="142"/>
      <c r="Z306" s="142"/>
      <c r="AA306" s="142"/>
      <c r="AB306" s="142">
        <f>R306*110.1%</f>
        <v>541.69000000000005</v>
      </c>
      <c r="AC306" s="162">
        <v>2</v>
      </c>
      <c r="AD306" s="96">
        <f>IF(AC306=1,G306,0)</f>
        <v>0</v>
      </c>
      <c r="AE306" s="175">
        <f>IF(AC306=1,S306,0)</f>
        <v>0</v>
      </c>
      <c r="AF306" s="96">
        <f>IF(AC306=2,G306,0)</f>
        <v>2</v>
      </c>
      <c r="AG306" s="175">
        <f>IF(AC306=2,S306,0)</f>
        <v>10824</v>
      </c>
      <c r="AH306" s="96">
        <f>IF(AC306=3,G306,0)</f>
        <v>0</v>
      </c>
      <c r="AI306" s="175">
        <f>IF(AC306=3,S306,0)</f>
        <v>0</v>
      </c>
      <c r="AJ306" s="96">
        <f>IF(AC306=4,G306,0)</f>
        <v>0</v>
      </c>
      <c r="AK306" s="174">
        <f>IF(AC306=4,S306,0)</f>
        <v>0</v>
      </c>
    </row>
    <row r="307" spans="1:52" ht="45">
      <c r="A307" s="372" t="s">
        <v>791</v>
      </c>
      <c r="B307" s="190" t="s">
        <v>1052</v>
      </c>
      <c r="C307" s="199" t="s">
        <v>632</v>
      </c>
      <c r="D307" s="191" t="s">
        <v>505</v>
      </c>
      <c r="E307" s="191"/>
      <c r="F307" s="191" t="s">
        <v>399</v>
      </c>
      <c r="G307" s="497">
        <v>1</v>
      </c>
      <c r="H307" s="497">
        <v>5527</v>
      </c>
      <c r="I307" s="575"/>
      <c r="J307" s="575"/>
      <c r="K307" s="191"/>
      <c r="L307" s="232"/>
      <c r="M307" s="160"/>
      <c r="N307" s="245">
        <f t="shared" si="123"/>
        <v>5527</v>
      </c>
      <c r="O307" s="160"/>
      <c r="P307" s="160"/>
      <c r="Q307" s="160"/>
      <c r="R307" s="160">
        <f t="shared" si="206"/>
        <v>552.70000000000005</v>
      </c>
      <c r="S307" s="123">
        <f t="shared" si="195"/>
        <v>6079.7</v>
      </c>
      <c r="T307" s="562"/>
      <c r="U307" s="142"/>
      <c r="V307" s="142"/>
      <c r="W307" s="142"/>
      <c r="X307" s="142"/>
      <c r="Y307" s="142"/>
      <c r="Z307" s="142"/>
      <c r="AA307" s="142"/>
      <c r="AB307" s="142">
        <f t="shared" si="126"/>
        <v>608.52</v>
      </c>
      <c r="AC307" s="162">
        <v>2</v>
      </c>
      <c r="AD307" s="96">
        <f t="shared" si="202"/>
        <v>0</v>
      </c>
      <c r="AE307" s="175">
        <f>IF(AC307=1,S307,0)</f>
        <v>0</v>
      </c>
      <c r="AF307" s="96">
        <f t="shared" si="203"/>
        <v>1</v>
      </c>
      <c r="AG307" s="175">
        <f>IF(AC307=2,S307,0)</f>
        <v>6079.7</v>
      </c>
      <c r="AH307" s="96">
        <f t="shared" si="204"/>
        <v>0</v>
      </c>
      <c r="AI307" s="175">
        <f>IF(AC307=3,S307,0)</f>
        <v>0</v>
      </c>
      <c r="AJ307" s="96">
        <f t="shared" si="205"/>
        <v>0</v>
      </c>
      <c r="AK307" s="174">
        <f>IF(AC307=4,S307,0)</f>
        <v>0</v>
      </c>
    </row>
    <row r="308" spans="1:52" s="544" customFormat="1" ht="40.5" customHeight="1">
      <c r="A308" s="436" t="s">
        <v>791</v>
      </c>
      <c r="B308" s="371" t="s">
        <v>1053</v>
      </c>
      <c r="C308" s="271" t="s">
        <v>632</v>
      </c>
      <c r="D308" s="333" t="s">
        <v>505</v>
      </c>
      <c r="E308" s="333"/>
      <c r="F308" s="333" t="s">
        <v>401</v>
      </c>
      <c r="G308" s="599">
        <v>0.5</v>
      </c>
      <c r="H308" s="497">
        <v>5240</v>
      </c>
      <c r="I308" s="573"/>
      <c r="J308" s="573"/>
      <c r="K308" s="333"/>
      <c r="L308" s="447">
        <f>H308*15%</f>
        <v>786</v>
      </c>
      <c r="M308" s="427"/>
      <c r="N308" s="428">
        <f t="shared" si="123"/>
        <v>6026</v>
      </c>
      <c r="O308" s="427"/>
      <c r="P308" s="427"/>
      <c r="Q308" s="427"/>
      <c r="R308" s="160">
        <f t="shared" si="206"/>
        <v>602.6</v>
      </c>
      <c r="S308" s="123">
        <f t="shared" ref="S308:S309" si="207">(N308+R308)*G308</f>
        <v>3314.3</v>
      </c>
      <c r="T308" s="562"/>
      <c r="U308" s="430"/>
      <c r="V308" s="430"/>
      <c r="W308" s="430"/>
      <c r="X308" s="430"/>
      <c r="Y308" s="430"/>
      <c r="Z308" s="430"/>
      <c r="AA308" s="430"/>
      <c r="AB308" s="430">
        <f t="shared" si="126"/>
        <v>663.46</v>
      </c>
      <c r="AC308" s="431">
        <v>2</v>
      </c>
      <c r="AD308" s="432">
        <f t="shared" si="202"/>
        <v>0</v>
      </c>
      <c r="AE308" s="433">
        <f>IF(AC308=1,S308,0)</f>
        <v>0</v>
      </c>
      <c r="AF308" s="432">
        <f t="shared" si="203"/>
        <v>0.5</v>
      </c>
      <c r="AG308" s="433">
        <f>IF(AC308=2,S308,0)</f>
        <v>3314.3</v>
      </c>
      <c r="AH308" s="432">
        <f t="shared" si="204"/>
        <v>0</v>
      </c>
      <c r="AI308" s="433">
        <f>IF(AC308=3,S308,0)</f>
        <v>0</v>
      </c>
      <c r="AJ308" s="432">
        <f t="shared" si="205"/>
        <v>0</v>
      </c>
      <c r="AK308" s="434">
        <f>IF(AC308=4,S308,0)</f>
        <v>0</v>
      </c>
      <c r="AL308" s="541"/>
      <c r="AM308" s="541"/>
      <c r="AN308" s="541"/>
      <c r="AO308" s="541"/>
      <c r="AP308" s="541"/>
      <c r="AQ308" s="541"/>
      <c r="AR308" s="541"/>
      <c r="AS308" s="542"/>
      <c r="AT308" s="543"/>
      <c r="AU308" s="543"/>
      <c r="AV308" s="543"/>
      <c r="AW308" s="543"/>
      <c r="AX308" s="543"/>
      <c r="AY308" s="543"/>
      <c r="AZ308" s="543"/>
    </row>
    <row r="309" spans="1:52" s="548" customFormat="1" ht="60" customHeight="1">
      <c r="A309" s="436" t="s">
        <v>791</v>
      </c>
      <c r="B309" s="371" t="s">
        <v>1054</v>
      </c>
      <c r="C309" s="271" t="s">
        <v>632</v>
      </c>
      <c r="D309" s="333" t="s">
        <v>505</v>
      </c>
      <c r="E309" s="333"/>
      <c r="F309" s="333" t="s">
        <v>399</v>
      </c>
      <c r="G309" s="599">
        <v>0.25</v>
      </c>
      <c r="H309" s="497">
        <v>5527</v>
      </c>
      <c r="I309" s="573"/>
      <c r="J309" s="573"/>
      <c r="K309" s="333"/>
      <c r="L309" s="440"/>
      <c r="M309" s="427"/>
      <c r="N309" s="428">
        <f t="shared" si="123"/>
        <v>5527</v>
      </c>
      <c r="O309" s="427"/>
      <c r="P309" s="427"/>
      <c r="Q309" s="427"/>
      <c r="R309" s="160">
        <f t="shared" si="206"/>
        <v>552.70000000000005</v>
      </c>
      <c r="S309" s="123">
        <f t="shared" si="207"/>
        <v>1519.93</v>
      </c>
      <c r="T309" s="562"/>
      <c r="U309" s="430"/>
      <c r="V309" s="430"/>
      <c r="W309" s="430"/>
      <c r="X309" s="430"/>
      <c r="Y309" s="430"/>
      <c r="Z309" s="430"/>
      <c r="AA309" s="430"/>
      <c r="AB309" s="430">
        <f t="shared" si="126"/>
        <v>608.52</v>
      </c>
      <c r="AC309" s="443">
        <v>2</v>
      </c>
      <c r="AD309" s="444">
        <f t="shared" si="202"/>
        <v>0</v>
      </c>
      <c r="AE309" s="445">
        <f t="shared" ref="AE309:AE316" si="208">IF(AC309=1,S309,0)</f>
        <v>0</v>
      </c>
      <c r="AF309" s="444">
        <f t="shared" si="203"/>
        <v>0.25</v>
      </c>
      <c r="AG309" s="445">
        <f t="shared" ref="AG309:AG316" si="209">IF(AC309=2,S309,0)</f>
        <v>1519.93</v>
      </c>
      <c r="AH309" s="444">
        <f t="shared" si="204"/>
        <v>0</v>
      </c>
      <c r="AI309" s="445">
        <f t="shared" ref="AI309:AI316" si="210">IF(AC309=3,S309,0)</f>
        <v>0</v>
      </c>
      <c r="AJ309" s="444">
        <f t="shared" si="205"/>
        <v>0</v>
      </c>
      <c r="AK309" s="446">
        <f t="shared" ref="AK309:AK316" si="211">IF(AC309=4,S309,0)</f>
        <v>0</v>
      </c>
      <c r="AL309" s="545"/>
      <c r="AM309" s="545"/>
      <c r="AN309" s="545"/>
      <c r="AO309" s="545"/>
      <c r="AP309" s="545"/>
      <c r="AQ309" s="545"/>
      <c r="AR309" s="545"/>
      <c r="AS309" s="546"/>
      <c r="AT309" s="547"/>
      <c r="AU309" s="547"/>
      <c r="AV309" s="547"/>
      <c r="AW309" s="547"/>
      <c r="AX309" s="547"/>
      <c r="AY309" s="547"/>
      <c r="AZ309" s="547"/>
    </row>
    <row r="310" spans="1:52" ht="55.5" hidden="1" customHeight="1" thickBot="1">
      <c r="A310" s="372" t="s">
        <v>791</v>
      </c>
      <c r="B310" s="371" t="s">
        <v>1055</v>
      </c>
      <c r="C310" s="199" t="s">
        <v>632</v>
      </c>
      <c r="D310" s="191" t="s">
        <v>505</v>
      </c>
      <c r="E310" s="191"/>
      <c r="F310" s="191" t="s">
        <v>399</v>
      </c>
      <c r="G310" s="497"/>
      <c r="H310" s="602"/>
      <c r="I310" s="575"/>
      <c r="J310" s="575"/>
      <c r="K310" s="191"/>
      <c r="L310" s="191"/>
      <c r="M310" s="160"/>
      <c r="N310" s="245">
        <f t="shared" ref="N310:N336" si="212">H310+I310+J310+K310+L310+M310</f>
        <v>0</v>
      </c>
      <c r="O310" s="160"/>
      <c r="P310" s="160"/>
      <c r="Q310" s="160"/>
      <c r="R310" s="160">
        <f>N310*30%</f>
        <v>0</v>
      </c>
      <c r="S310" s="123">
        <f t="shared" si="195"/>
        <v>0</v>
      </c>
      <c r="T310" s="562"/>
      <c r="U310" s="142"/>
      <c r="V310" s="142"/>
      <c r="W310" s="142"/>
      <c r="X310" s="142"/>
      <c r="Y310" s="142"/>
      <c r="Z310" s="142"/>
      <c r="AA310" s="142"/>
      <c r="AB310" s="142">
        <f t="shared" si="126"/>
        <v>0</v>
      </c>
      <c r="AC310" s="162">
        <v>2</v>
      </c>
      <c r="AD310" s="96">
        <f t="shared" si="202"/>
        <v>0</v>
      </c>
      <c r="AE310" s="175">
        <f t="shared" si="208"/>
        <v>0</v>
      </c>
      <c r="AF310" s="96">
        <f t="shared" si="203"/>
        <v>0</v>
      </c>
      <c r="AG310" s="175">
        <f t="shared" si="209"/>
        <v>0</v>
      </c>
      <c r="AH310" s="96">
        <f t="shared" si="204"/>
        <v>0</v>
      </c>
      <c r="AI310" s="175">
        <f t="shared" si="210"/>
        <v>0</v>
      </c>
      <c r="AJ310" s="96">
        <f t="shared" si="205"/>
        <v>0</v>
      </c>
      <c r="AK310" s="174">
        <f t="shared" si="211"/>
        <v>0</v>
      </c>
    </row>
    <row r="311" spans="1:52" s="544" customFormat="1" ht="45" hidden="1" customHeight="1">
      <c r="A311" s="436" t="s">
        <v>791</v>
      </c>
      <c r="B311" s="424" t="s">
        <v>197</v>
      </c>
      <c r="C311" s="271" t="s">
        <v>632</v>
      </c>
      <c r="D311" s="425" t="s">
        <v>505</v>
      </c>
      <c r="E311" s="425"/>
      <c r="F311" s="425" t="s">
        <v>399</v>
      </c>
      <c r="G311" s="600"/>
      <c r="H311" s="602"/>
      <c r="I311" s="576"/>
      <c r="J311" s="576"/>
      <c r="K311" s="425"/>
      <c r="L311" s="437"/>
      <c r="M311" s="427"/>
      <c r="N311" s="428">
        <f t="shared" si="212"/>
        <v>0</v>
      </c>
      <c r="O311" s="426"/>
      <c r="P311" s="426"/>
      <c r="Q311" s="426"/>
      <c r="R311" s="160">
        <f t="shared" si="125"/>
        <v>0</v>
      </c>
      <c r="S311" s="123">
        <f t="shared" ref="S311:S319" si="213">(N311+R311)*G311</f>
        <v>0</v>
      </c>
      <c r="T311" s="562"/>
      <c r="U311" s="430"/>
      <c r="V311" s="430"/>
      <c r="W311" s="430"/>
      <c r="X311" s="430"/>
      <c r="Y311" s="430"/>
      <c r="Z311" s="430"/>
      <c r="AA311" s="430"/>
      <c r="AB311" s="430">
        <f>R311*110.1%</f>
        <v>0</v>
      </c>
      <c r="AC311" s="442">
        <v>2</v>
      </c>
      <c r="AD311" s="432">
        <f t="shared" si="202"/>
        <v>0</v>
      </c>
      <c r="AE311" s="433">
        <f t="shared" si="208"/>
        <v>0</v>
      </c>
      <c r="AF311" s="432">
        <f t="shared" si="203"/>
        <v>0</v>
      </c>
      <c r="AG311" s="433">
        <f t="shared" si="209"/>
        <v>0</v>
      </c>
      <c r="AH311" s="432">
        <f t="shared" si="204"/>
        <v>0</v>
      </c>
      <c r="AI311" s="433">
        <f t="shared" si="210"/>
        <v>0</v>
      </c>
      <c r="AJ311" s="432">
        <f t="shared" si="205"/>
        <v>0</v>
      </c>
      <c r="AK311" s="434">
        <f t="shared" si="211"/>
        <v>0</v>
      </c>
      <c r="AL311" s="541"/>
      <c r="AM311" s="541"/>
      <c r="AN311" s="541"/>
      <c r="AO311" s="541"/>
      <c r="AP311" s="541"/>
      <c r="AQ311" s="541"/>
      <c r="AR311" s="541"/>
      <c r="AS311" s="542"/>
      <c r="AT311" s="543"/>
      <c r="AU311" s="543"/>
      <c r="AV311" s="543"/>
      <c r="AW311" s="543"/>
      <c r="AX311" s="543"/>
      <c r="AY311" s="543"/>
      <c r="AZ311" s="543"/>
    </row>
    <row r="312" spans="1:52" ht="29.25" hidden="1" customHeight="1">
      <c r="A312" s="372" t="s">
        <v>791</v>
      </c>
      <c r="B312" s="190" t="s">
        <v>566</v>
      </c>
      <c r="C312" s="199" t="s">
        <v>632</v>
      </c>
      <c r="D312" s="191" t="s">
        <v>505</v>
      </c>
      <c r="E312" s="191"/>
      <c r="F312" s="191" t="s">
        <v>398</v>
      </c>
      <c r="G312" s="497"/>
      <c r="H312" s="497"/>
      <c r="I312" s="575"/>
      <c r="J312" s="575"/>
      <c r="K312" s="191"/>
      <c r="L312" s="232"/>
      <c r="M312" s="160"/>
      <c r="N312" s="245">
        <f t="shared" si="212"/>
        <v>0</v>
      </c>
      <c r="O312" s="160"/>
      <c r="P312" s="160"/>
      <c r="Q312" s="160"/>
      <c r="R312" s="160">
        <f>N312*10%</f>
        <v>0</v>
      </c>
      <c r="S312" s="123">
        <f t="shared" si="213"/>
        <v>0</v>
      </c>
      <c r="T312" s="562"/>
      <c r="U312" s="142"/>
      <c r="V312" s="142"/>
      <c r="W312" s="142"/>
      <c r="X312" s="142"/>
      <c r="Y312" s="142"/>
      <c r="Z312" s="142"/>
      <c r="AA312" s="142"/>
      <c r="AB312" s="142">
        <f t="shared" ref="AB312:AB317" si="214">R312*110.1%</f>
        <v>0</v>
      </c>
      <c r="AC312" s="162">
        <v>2</v>
      </c>
      <c r="AD312" s="96">
        <f t="shared" si="202"/>
        <v>0</v>
      </c>
      <c r="AE312" s="175">
        <f t="shared" si="208"/>
        <v>0</v>
      </c>
      <c r="AF312" s="96">
        <f t="shared" si="203"/>
        <v>0</v>
      </c>
      <c r="AG312" s="175">
        <f t="shared" si="209"/>
        <v>0</v>
      </c>
      <c r="AH312" s="96">
        <f t="shared" si="204"/>
        <v>0</v>
      </c>
      <c r="AI312" s="175">
        <f t="shared" si="210"/>
        <v>0</v>
      </c>
      <c r="AJ312" s="96">
        <f t="shared" si="205"/>
        <v>0</v>
      </c>
      <c r="AK312" s="174">
        <f t="shared" si="211"/>
        <v>0</v>
      </c>
    </row>
    <row r="313" spans="1:52" s="544" customFormat="1" ht="40.5" hidden="1" customHeight="1">
      <c r="A313" s="436" t="s">
        <v>791</v>
      </c>
      <c r="B313" s="371" t="s">
        <v>199</v>
      </c>
      <c r="C313" s="271" t="s">
        <v>632</v>
      </c>
      <c r="D313" s="333" t="s">
        <v>505</v>
      </c>
      <c r="E313" s="333"/>
      <c r="F313" s="333" t="s">
        <v>401</v>
      </c>
      <c r="G313" s="599"/>
      <c r="H313" s="575"/>
      <c r="I313" s="573"/>
      <c r="J313" s="573"/>
      <c r="K313" s="333"/>
      <c r="L313" s="440"/>
      <c r="M313" s="427"/>
      <c r="N313" s="428">
        <f t="shared" si="212"/>
        <v>0</v>
      </c>
      <c r="O313" s="427"/>
      <c r="P313" s="427"/>
      <c r="Q313" s="427"/>
      <c r="R313" s="160">
        <f t="shared" si="125"/>
        <v>0</v>
      </c>
      <c r="S313" s="123">
        <f t="shared" si="213"/>
        <v>0</v>
      </c>
      <c r="T313" s="562"/>
      <c r="U313" s="430"/>
      <c r="V313" s="430"/>
      <c r="W313" s="430"/>
      <c r="X313" s="430"/>
      <c r="Y313" s="430"/>
      <c r="Z313" s="430"/>
      <c r="AA313" s="430"/>
      <c r="AB313" s="430">
        <f t="shared" si="214"/>
        <v>0</v>
      </c>
      <c r="AC313" s="431">
        <v>2</v>
      </c>
      <c r="AD313" s="432">
        <f t="shared" si="202"/>
        <v>0</v>
      </c>
      <c r="AE313" s="433">
        <f t="shared" si="208"/>
        <v>0</v>
      </c>
      <c r="AF313" s="432">
        <f t="shared" si="203"/>
        <v>0</v>
      </c>
      <c r="AG313" s="433">
        <f t="shared" si="209"/>
        <v>0</v>
      </c>
      <c r="AH313" s="432">
        <f t="shared" si="204"/>
        <v>0</v>
      </c>
      <c r="AI313" s="433">
        <f t="shared" si="210"/>
        <v>0</v>
      </c>
      <c r="AJ313" s="432">
        <f t="shared" si="205"/>
        <v>0</v>
      </c>
      <c r="AK313" s="434">
        <f t="shared" si="211"/>
        <v>0</v>
      </c>
      <c r="AL313" s="541"/>
      <c r="AM313" s="541"/>
      <c r="AN313" s="541"/>
      <c r="AO313" s="541"/>
      <c r="AP313" s="541"/>
      <c r="AQ313" s="541"/>
      <c r="AR313" s="541"/>
      <c r="AS313" s="542"/>
      <c r="AT313" s="543"/>
      <c r="AU313" s="543"/>
      <c r="AV313" s="543"/>
      <c r="AW313" s="543"/>
      <c r="AX313" s="543"/>
      <c r="AY313" s="543"/>
      <c r="AZ313" s="543"/>
    </row>
    <row r="314" spans="1:52" s="544" customFormat="1" ht="40.5" hidden="1" customHeight="1">
      <c r="A314" s="436" t="s">
        <v>791</v>
      </c>
      <c r="B314" s="371" t="s">
        <v>198</v>
      </c>
      <c r="C314" s="271" t="s">
        <v>632</v>
      </c>
      <c r="D314" s="333" t="s">
        <v>505</v>
      </c>
      <c r="E314" s="333"/>
      <c r="F314" s="333" t="s">
        <v>399</v>
      </c>
      <c r="G314" s="599"/>
      <c r="H314" s="573"/>
      <c r="I314" s="573"/>
      <c r="J314" s="573"/>
      <c r="K314" s="333"/>
      <c r="L314" s="447">
        <f>H314*25%</f>
        <v>0</v>
      </c>
      <c r="M314" s="427"/>
      <c r="N314" s="428">
        <f t="shared" si="212"/>
        <v>0</v>
      </c>
      <c r="O314" s="427"/>
      <c r="P314" s="427"/>
      <c r="Q314" s="427"/>
      <c r="R314" s="160">
        <f t="shared" si="125"/>
        <v>0</v>
      </c>
      <c r="S314" s="123">
        <f t="shared" si="213"/>
        <v>0</v>
      </c>
      <c r="T314" s="562"/>
      <c r="U314" s="430"/>
      <c r="V314" s="430"/>
      <c r="W314" s="430"/>
      <c r="X314" s="430"/>
      <c r="Y314" s="430"/>
      <c r="Z314" s="430"/>
      <c r="AA314" s="430"/>
      <c r="AB314" s="430">
        <f t="shared" si="214"/>
        <v>0</v>
      </c>
      <c r="AC314" s="431">
        <v>2</v>
      </c>
      <c r="AD314" s="432">
        <f t="shared" si="202"/>
        <v>0</v>
      </c>
      <c r="AE314" s="433">
        <f t="shared" si="208"/>
        <v>0</v>
      </c>
      <c r="AF314" s="432">
        <f t="shared" si="203"/>
        <v>0</v>
      </c>
      <c r="AG314" s="433">
        <f t="shared" si="209"/>
        <v>0</v>
      </c>
      <c r="AH314" s="432">
        <f t="shared" si="204"/>
        <v>0</v>
      </c>
      <c r="AI314" s="433">
        <f t="shared" si="210"/>
        <v>0</v>
      </c>
      <c r="AJ314" s="432">
        <f t="shared" si="205"/>
        <v>0</v>
      </c>
      <c r="AK314" s="434">
        <f t="shared" si="211"/>
        <v>0</v>
      </c>
      <c r="AL314" s="541"/>
      <c r="AM314" s="541"/>
      <c r="AN314" s="541"/>
      <c r="AO314" s="541"/>
      <c r="AP314" s="541"/>
      <c r="AQ314" s="541"/>
      <c r="AR314" s="541"/>
      <c r="AS314" s="542"/>
      <c r="AT314" s="543"/>
      <c r="AU314" s="543"/>
      <c r="AV314" s="543"/>
      <c r="AW314" s="543"/>
      <c r="AX314" s="543"/>
      <c r="AY314" s="543"/>
      <c r="AZ314" s="543"/>
    </row>
    <row r="315" spans="1:52" ht="30" hidden="1">
      <c r="A315" s="372" t="s">
        <v>791</v>
      </c>
      <c r="B315" s="190" t="s">
        <v>567</v>
      </c>
      <c r="C315" s="199" t="s">
        <v>632</v>
      </c>
      <c r="D315" s="191" t="s">
        <v>505</v>
      </c>
      <c r="E315" s="191"/>
      <c r="F315" s="191" t="s">
        <v>398</v>
      </c>
      <c r="G315" s="497"/>
      <c r="H315" s="575"/>
      <c r="I315" s="575"/>
      <c r="J315" s="575"/>
      <c r="K315" s="191"/>
      <c r="L315" s="447">
        <f>H315*30%</f>
        <v>0</v>
      </c>
      <c r="M315" s="160"/>
      <c r="N315" s="245">
        <f t="shared" si="212"/>
        <v>0</v>
      </c>
      <c r="O315" s="160"/>
      <c r="P315" s="160">
        <v>0</v>
      </c>
      <c r="Q315" s="160"/>
      <c r="R315" s="160">
        <f>N315*10%</f>
        <v>0</v>
      </c>
      <c r="S315" s="123">
        <f t="shared" si="213"/>
        <v>0</v>
      </c>
      <c r="T315" s="562"/>
      <c r="U315" s="142"/>
      <c r="V315" s="142"/>
      <c r="W315" s="142"/>
      <c r="X315" s="142"/>
      <c r="Y315" s="142"/>
      <c r="Z315" s="142"/>
      <c r="AA315" s="142"/>
      <c r="AB315" s="142">
        <f t="shared" si="214"/>
        <v>0</v>
      </c>
      <c r="AC315" s="162">
        <v>2</v>
      </c>
      <c r="AD315" s="96">
        <f t="shared" si="202"/>
        <v>0</v>
      </c>
      <c r="AE315" s="175">
        <f t="shared" si="208"/>
        <v>0</v>
      </c>
      <c r="AF315" s="96">
        <f t="shared" si="203"/>
        <v>0</v>
      </c>
      <c r="AG315" s="175">
        <f t="shared" si="209"/>
        <v>0</v>
      </c>
      <c r="AH315" s="96">
        <f t="shared" si="204"/>
        <v>0</v>
      </c>
      <c r="AI315" s="175">
        <f t="shared" si="210"/>
        <v>0</v>
      </c>
      <c r="AJ315" s="96">
        <f t="shared" si="205"/>
        <v>0</v>
      </c>
      <c r="AK315" s="174">
        <f t="shared" si="211"/>
        <v>0</v>
      </c>
    </row>
    <row r="316" spans="1:52" s="544" customFormat="1" ht="28.5" hidden="1" customHeight="1">
      <c r="A316" s="436" t="s">
        <v>791</v>
      </c>
      <c r="B316" s="371" t="s">
        <v>200</v>
      </c>
      <c r="C316" s="271" t="s">
        <v>632</v>
      </c>
      <c r="D316" s="333" t="s">
        <v>505</v>
      </c>
      <c r="E316" s="333"/>
      <c r="F316" s="333" t="s">
        <v>401</v>
      </c>
      <c r="G316" s="599"/>
      <c r="H316" s="575"/>
      <c r="I316" s="573"/>
      <c r="J316" s="573"/>
      <c r="K316" s="333"/>
      <c r="L316" s="447"/>
      <c r="M316" s="427"/>
      <c r="N316" s="428">
        <f t="shared" si="212"/>
        <v>0</v>
      </c>
      <c r="O316" s="427"/>
      <c r="P316" s="427"/>
      <c r="Q316" s="427"/>
      <c r="R316" s="160">
        <f t="shared" si="125"/>
        <v>0</v>
      </c>
      <c r="S316" s="123">
        <f t="shared" si="213"/>
        <v>0</v>
      </c>
      <c r="T316" s="562"/>
      <c r="U316" s="430"/>
      <c r="V316" s="430"/>
      <c r="W316" s="430"/>
      <c r="X316" s="430"/>
      <c r="Y316" s="430"/>
      <c r="Z316" s="430"/>
      <c r="AA316" s="430"/>
      <c r="AB316" s="430">
        <f t="shared" si="214"/>
        <v>0</v>
      </c>
      <c r="AC316" s="431">
        <v>2</v>
      </c>
      <c r="AD316" s="432">
        <f t="shared" si="202"/>
        <v>0</v>
      </c>
      <c r="AE316" s="433">
        <f t="shared" si="208"/>
        <v>0</v>
      </c>
      <c r="AF316" s="432">
        <f t="shared" si="203"/>
        <v>0</v>
      </c>
      <c r="AG316" s="433">
        <f t="shared" si="209"/>
        <v>0</v>
      </c>
      <c r="AH316" s="432">
        <f t="shared" si="204"/>
        <v>0</v>
      </c>
      <c r="AI316" s="433">
        <f t="shared" si="210"/>
        <v>0</v>
      </c>
      <c r="AJ316" s="432">
        <f t="shared" si="205"/>
        <v>0</v>
      </c>
      <c r="AK316" s="434">
        <f t="shared" si="211"/>
        <v>0</v>
      </c>
      <c r="AL316" s="541"/>
      <c r="AM316" s="541"/>
      <c r="AN316" s="541"/>
      <c r="AO316" s="541"/>
      <c r="AP316" s="541"/>
      <c r="AQ316" s="541"/>
      <c r="AR316" s="541"/>
      <c r="AS316" s="542"/>
      <c r="AT316" s="543"/>
      <c r="AU316" s="543"/>
      <c r="AV316" s="543"/>
      <c r="AW316" s="543"/>
      <c r="AX316" s="543"/>
      <c r="AY316" s="543"/>
      <c r="AZ316" s="543"/>
    </row>
    <row r="317" spans="1:52" ht="30" hidden="1">
      <c r="A317" s="372" t="s">
        <v>791</v>
      </c>
      <c r="B317" s="194" t="s">
        <v>201</v>
      </c>
      <c r="C317" s="199" t="s">
        <v>632</v>
      </c>
      <c r="D317" s="195" t="s">
        <v>505</v>
      </c>
      <c r="E317" s="195"/>
      <c r="F317" s="195" t="s">
        <v>398</v>
      </c>
      <c r="G317" s="572"/>
      <c r="H317" s="497"/>
      <c r="I317" s="592"/>
      <c r="J317" s="592"/>
      <c r="K317" s="195"/>
      <c r="L317" s="447">
        <f>H317*15%</f>
        <v>0</v>
      </c>
      <c r="M317" s="160"/>
      <c r="N317" s="245">
        <f t="shared" si="212"/>
        <v>0</v>
      </c>
      <c r="O317" s="196"/>
      <c r="P317" s="196"/>
      <c r="Q317" s="196"/>
      <c r="R317" s="160">
        <f t="shared" ref="R317:R319" si="215">N317*10%</f>
        <v>0</v>
      </c>
      <c r="S317" s="123">
        <f t="shared" si="213"/>
        <v>0</v>
      </c>
      <c r="T317" s="562"/>
      <c r="U317" s="142"/>
      <c r="V317" s="142"/>
      <c r="W317" s="142"/>
      <c r="X317" s="142"/>
      <c r="Y317" s="142"/>
      <c r="Z317" s="142"/>
      <c r="AA317" s="142"/>
      <c r="AB317" s="142">
        <f t="shared" si="214"/>
        <v>0</v>
      </c>
    </row>
    <row r="318" spans="1:52" ht="45">
      <c r="A318" s="372" t="s">
        <v>791</v>
      </c>
      <c r="B318" s="190" t="s">
        <v>206</v>
      </c>
      <c r="C318" s="190" t="s">
        <v>21</v>
      </c>
      <c r="D318" s="191" t="s">
        <v>505</v>
      </c>
      <c r="E318" s="191" t="s">
        <v>806</v>
      </c>
      <c r="F318" s="191" t="s">
        <v>399</v>
      </c>
      <c r="G318" s="497">
        <v>0.25</v>
      </c>
      <c r="H318" s="602">
        <v>5527</v>
      </c>
      <c r="I318" s="191"/>
      <c r="J318" s="191"/>
      <c r="K318" s="191"/>
      <c r="L318" s="420">
        <f>H318*30%</f>
        <v>1658.1</v>
      </c>
      <c r="M318" s="160"/>
      <c r="N318" s="245">
        <f>H318+I318+J318+K318+L318+M318</f>
        <v>7185.1</v>
      </c>
      <c r="O318" s="160"/>
      <c r="P318" s="189"/>
      <c r="Q318" s="189"/>
      <c r="R318" s="160">
        <f t="shared" si="215"/>
        <v>718.51</v>
      </c>
      <c r="S318" s="123">
        <f t="shared" si="213"/>
        <v>1975.9</v>
      </c>
      <c r="T318" s="562"/>
      <c r="U318" s="142"/>
      <c r="V318" s="142"/>
      <c r="W318" s="142"/>
      <c r="X318" s="142"/>
      <c r="Y318" s="142"/>
      <c r="Z318" s="142"/>
      <c r="AA318" s="142"/>
      <c r="AB318" s="142"/>
    </row>
    <row r="319" spans="1:52" ht="30">
      <c r="A319" s="372" t="s">
        <v>791</v>
      </c>
      <c r="B319" s="190" t="s">
        <v>1056</v>
      </c>
      <c r="C319" s="199" t="s">
        <v>632</v>
      </c>
      <c r="D319" s="191" t="s">
        <v>505</v>
      </c>
      <c r="E319" s="191"/>
      <c r="F319" s="191" t="s">
        <v>399</v>
      </c>
      <c r="G319" s="497">
        <v>2</v>
      </c>
      <c r="H319" s="497">
        <v>5527</v>
      </c>
      <c r="I319" s="575"/>
      <c r="J319" s="575"/>
      <c r="K319" s="191"/>
      <c r="L319" s="232"/>
      <c r="M319" s="160"/>
      <c r="N319" s="245">
        <f t="shared" si="212"/>
        <v>5527</v>
      </c>
      <c r="O319" s="160"/>
      <c r="P319" s="160"/>
      <c r="Q319" s="160"/>
      <c r="R319" s="160">
        <f t="shared" si="215"/>
        <v>552.70000000000005</v>
      </c>
      <c r="S319" s="123">
        <f t="shared" si="213"/>
        <v>12159.4</v>
      </c>
      <c r="T319" s="562"/>
      <c r="U319" s="142"/>
      <c r="V319" s="142"/>
      <c r="W319" s="142"/>
      <c r="X319" s="142"/>
      <c r="Y319" s="142"/>
      <c r="Z319" s="142"/>
      <c r="AA319" s="142"/>
      <c r="AB319" s="142">
        <f>R326*110.1%</f>
        <v>0</v>
      </c>
    </row>
    <row r="320" spans="1:52">
      <c r="A320" s="372" t="s">
        <v>791</v>
      </c>
      <c r="B320" s="190" t="s">
        <v>965</v>
      </c>
      <c r="C320" s="199" t="s">
        <v>632</v>
      </c>
      <c r="D320" s="191" t="s">
        <v>505</v>
      </c>
      <c r="E320" s="191"/>
      <c r="F320" s="191" t="s">
        <v>398</v>
      </c>
      <c r="G320" s="497">
        <v>1</v>
      </c>
      <c r="H320" s="497">
        <v>4633</v>
      </c>
      <c r="I320" s="575"/>
      <c r="J320" s="575"/>
      <c r="K320" s="191"/>
      <c r="L320" s="232"/>
      <c r="M320" s="160"/>
      <c r="N320" s="245">
        <f t="shared" ref="N320" si="216">H320+I320+J320+K320+L320+M320</f>
        <v>4633</v>
      </c>
      <c r="O320" s="160"/>
      <c r="P320" s="160"/>
      <c r="Q320" s="160"/>
      <c r="R320" s="160">
        <f t="shared" ref="R320" si="217">N320*10%</f>
        <v>463.3</v>
      </c>
      <c r="S320" s="123">
        <f t="shared" ref="S320" si="218">(N320+R320)*G320</f>
        <v>5096.3</v>
      </c>
      <c r="T320" s="562"/>
      <c r="U320" s="142"/>
      <c r="V320" s="142"/>
      <c r="W320" s="142"/>
      <c r="X320" s="142"/>
      <c r="Y320" s="142"/>
      <c r="Z320" s="142"/>
      <c r="AA320" s="142"/>
      <c r="AB320" s="142">
        <f>R327*110.1%</f>
        <v>0</v>
      </c>
    </row>
    <row r="321" spans="1:52" ht="45">
      <c r="A321" s="372" t="s">
        <v>791</v>
      </c>
      <c r="B321" s="190" t="s">
        <v>110</v>
      </c>
      <c r="C321" s="379" t="s">
        <v>21</v>
      </c>
      <c r="D321" s="191" t="s">
        <v>505</v>
      </c>
      <c r="E321" s="191" t="s">
        <v>806</v>
      </c>
      <c r="F321" s="191" t="s">
        <v>399</v>
      </c>
      <c r="G321" s="497">
        <v>2</v>
      </c>
      <c r="H321" s="588">
        <v>5527</v>
      </c>
      <c r="I321" s="575"/>
      <c r="J321" s="575"/>
      <c r="K321" s="191"/>
      <c r="L321" s="232"/>
      <c r="M321" s="160">
        <v>914.4</v>
      </c>
      <c r="N321" s="305">
        <f>H321+I321+J321+K321+L321+M321</f>
        <v>6441.4</v>
      </c>
      <c r="O321" s="160"/>
      <c r="P321" s="160"/>
      <c r="Q321" s="160"/>
      <c r="R321" s="160">
        <f t="shared" ref="R321" si="219">N321*30%</f>
        <v>1932.42</v>
      </c>
      <c r="S321" s="123">
        <f>(N321+R321)*G321</f>
        <v>16747.64</v>
      </c>
      <c r="T321" s="562"/>
      <c r="U321" s="142"/>
      <c r="V321" s="142"/>
      <c r="W321" s="142"/>
      <c r="X321" s="142"/>
      <c r="Y321" s="142"/>
      <c r="Z321" s="142"/>
      <c r="AA321" s="142"/>
      <c r="AB321" s="142"/>
      <c r="AC321" s="162">
        <v>2</v>
      </c>
      <c r="AD321" s="96">
        <f>IF(AC321=1,G321,0)</f>
        <v>0</v>
      </c>
      <c r="AE321" s="175">
        <f t="shared" ref="AE321:AE333" si="220">IF(AC321=1,S321,0)</f>
        <v>0</v>
      </c>
      <c r="AF321" s="96">
        <f>IF(AC321=2,G321,0)</f>
        <v>2</v>
      </c>
      <c r="AG321" s="175">
        <f t="shared" ref="AG321:AG333" si="221">IF(AC321=2,S321,0)</f>
        <v>16747.64</v>
      </c>
      <c r="AH321" s="96">
        <f>IF(AC321=3,G321,0)</f>
        <v>0</v>
      </c>
      <c r="AI321" s="175">
        <f t="shared" ref="AI321:AI333" si="222">IF(AC321=3,S321,0)</f>
        <v>0</v>
      </c>
      <c r="AJ321" s="96">
        <f>IF(AC321=4,G321,0)</f>
        <v>0</v>
      </c>
      <c r="AK321" s="174">
        <f t="shared" ref="AK321:AK333" si="223">IF(AC321=4,S321,0)</f>
        <v>0</v>
      </c>
      <c r="AP321" s="185">
        <f>AH321</f>
        <v>0</v>
      </c>
      <c r="AQ321" s="185">
        <f>AI321</f>
        <v>0</v>
      </c>
    </row>
    <row r="322" spans="1:52" ht="30">
      <c r="A322" s="372" t="s">
        <v>791</v>
      </c>
      <c r="B322" s="190" t="s">
        <v>458</v>
      </c>
      <c r="C322" s="190" t="s">
        <v>818</v>
      </c>
      <c r="D322" s="191" t="s">
        <v>526</v>
      </c>
      <c r="E322" s="191" t="s">
        <v>628</v>
      </c>
      <c r="F322" s="191" t="s">
        <v>397</v>
      </c>
      <c r="G322" s="497">
        <v>1</v>
      </c>
      <c r="H322" s="573" t="s">
        <v>1022</v>
      </c>
      <c r="I322" s="575"/>
      <c r="J322" s="575"/>
      <c r="K322" s="191"/>
      <c r="L322" s="191"/>
      <c r="M322" s="160"/>
      <c r="N322" s="245">
        <f>H322+I322+J322+K322+L322+M322</f>
        <v>5815</v>
      </c>
      <c r="O322" s="160"/>
      <c r="P322" s="160"/>
      <c r="Q322" s="160"/>
      <c r="R322" s="160">
        <f>N322*20%</f>
        <v>1163</v>
      </c>
      <c r="S322" s="123">
        <f>G322*N322+(P322+R322)</f>
        <v>6978</v>
      </c>
      <c r="T322" s="142"/>
      <c r="U322" s="142"/>
      <c r="V322" s="142"/>
      <c r="W322" s="142"/>
      <c r="X322" s="142"/>
      <c r="Y322" s="142"/>
      <c r="Z322" s="142"/>
      <c r="AA322" s="142"/>
      <c r="AB322" s="142">
        <f>R322*110.1%</f>
        <v>1280.46</v>
      </c>
      <c r="AC322" s="162">
        <v>2</v>
      </c>
      <c r="AD322" s="96">
        <f>IF(AC322=1,M322,0)</f>
        <v>0</v>
      </c>
      <c r="AE322" s="175">
        <f>IF(AC322=1,S322,0)</f>
        <v>0</v>
      </c>
      <c r="AF322" s="96">
        <f>IF(AC322=2,M322,0)</f>
        <v>0</v>
      </c>
      <c r="AG322" s="175">
        <f>IF(AC322=2,S322,0)</f>
        <v>6978</v>
      </c>
      <c r="AH322" s="96">
        <f>IF(AC322=3,M322,0)</f>
        <v>0</v>
      </c>
      <c r="AI322" s="175">
        <f>IF(AC322=3,S322,0)</f>
        <v>0</v>
      </c>
      <c r="AJ322" s="96">
        <f>IF(AC322=4,M322,0)</f>
        <v>0</v>
      </c>
      <c r="AK322" s="174">
        <f>IF(AC322=4,S322,0)</f>
        <v>0</v>
      </c>
    </row>
    <row r="323" spans="1:52" ht="30">
      <c r="A323" s="372" t="s">
        <v>791</v>
      </c>
      <c r="B323" s="190" t="s">
        <v>1057</v>
      </c>
      <c r="C323" s="190" t="s">
        <v>818</v>
      </c>
      <c r="D323" s="191" t="s">
        <v>526</v>
      </c>
      <c r="E323" s="191" t="s">
        <v>628</v>
      </c>
      <c r="F323" s="191" t="s">
        <v>397</v>
      </c>
      <c r="G323" s="497">
        <v>1</v>
      </c>
      <c r="H323" s="602">
        <v>5815</v>
      </c>
      <c r="I323" s="575"/>
      <c r="J323" s="575"/>
      <c r="K323" s="191"/>
      <c r="L323" s="191"/>
      <c r="M323" s="160"/>
      <c r="N323" s="245">
        <f>H323+I323+J323+K323+L323+M323</f>
        <v>5815</v>
      </c>
      <c r="O323" s="160"/>
      <c r="P323" s="160"/>
      <c r="Q323" s="160"/>
      <c r="R323" s="160">
        <f t="shared" ref="R323" si="224">N323*30%</f>
        <v>1744.5</v>
      </c>
      <c r="S323" s="123">
        <f>G323*N323+(P323+R323)</f>
        <v>7559.5</v>
      </c>
      <c r="T323" s="142"/>
      <c r="U323" s="142"/>
      <c r="V323" s="142"/>
      <c r="W323" s="142"/>
      <c r="X323" s="142"/>
      <c r="Y323" s="142"/>
      <c r="Z323" s="142"/>
      <c r="AA323" s="142"/>
      <c r="AB323" s="142">
        <f>R323*110.1%</f>
        <v>1920.69</v>
      </c>
      <c r="AC323" s="162">
        <v>2</v>
      </c>
      <c r="AD323" s="96">
        <f>IF(AC323=1,M323,0)</f>
        <v>0</v>
      </c>
      <c r="AE323" s="175">
        <f>IF(AC323=1,S323,0)</f>
        <v>0</v>
      </c>
      <c r="AF323" s="96">
        <f>IF(AC323=2,M323,0)</f>
        <v>0</v>
      </c>
      <c r="AG323" s="175">
        <f>IF(AC323=2,S323,0)</f>
        <v>7559.5</v>
      </c>
      <c r="AH323" s="96">
        <f>IF(AC323=3,M323,0)</f>
        <v>0</v>
      </c>
      <c r="AI323" s="175">
        <f>IF(AC323=3,S323,0)</f>
        <v>0</v>
      </c>
      <c r="AJ323" s="96">
        <f>IF(AC323=4,M323,0)</f>
        <v>0</v>
      </c>
      <c r="AK323" s="174">
        <f>IF(AC323=4,S323,0)</f>
        <v>0</v>
      </c>
    </row>
    <row r="324" spans="1:52">
      <c r="A324" s="372" t="s">
        <v>791</v>
      </c>
      <c r="B324" s="190" t="s">
        <v>236</v>
      </c>
      <c r="C324" s="190" t="s">
        <v>141</v>
      </c>
      <c r="D324" s="368">
        <v>3231</v>
      </c>
      <c r="E324" s="191" t="s">
        <v>1100</v>
      </c>
      <c r="F324" s="368">
        <v>6</v>
      </c>
      <c r="G324" s="497">
        <v>1</v>
      </c>
      <c r="H324" s="497">
        <v>4633</v>
      </c>
      <c r="I324" s="189"/>
      <c r="J324" s="333"/>
      <c r="K324" s="333"/>
      <c r="L324" s="333"/>
      <c r="M324" s="160"/>
      <c r="N324" s="305">
        <f>H324+I324+J324+K324+L324+M324</f>
        <v>4633</v>
      </c>
      <c r="O324" s="160"/>
      <c r="P324" s="160"/>
      <c r="Q324" s="160"/>
      <c r="R324" s="160">
        <f t="shared" ref="R324" si="225">G324*N324*30%</f>
        <v>1389.9</v>
      </c>
      <c r="S324" s="123">
        <f t="shared" ref="S324" si="226">(N324+R324)*G324</f>
        <v>6022.9</v>
      </c>
      <c r="T324" s="562"/>
      <c r="U324" s="142"/>
      <c r="V324" s="142"/>
      <c r="W324" s="142"/>
      <c r="X324" s="142"/>
      <c r="Y324" s="142"/>
      <c r="Z324" s="142"/>
      <c r="AA324" s="142"/>
      <c r="AB324" s="142"/>
      <c r="AP324" s="185"/>
      <c r="AQ324" s="185"/>
    </row>
    <row r="325" spans="1:52">
      <c r="A325" s="372" t="s">
        <v>791</v>
      </c>
      <c r="B325" s="200" t="s">
        <v>1099</v>
      </c>
      <c r="C325" s="200" t="s">
        <v>1099</v>
      </c>
      <c r="D325" s="368">
        <v>3231</v>
      </c>
      <c r="E325" s="191" t="s">
        <v>1101</v>
      </c>
      <c r="F325" s="368">
        <v>9</v>
      </c>
      <c r="G325" s="497">
        <v>0.25</v>
      </c>
      <c r="H325" s="497">
        <v>5527</v>
      </c>
      <c r="I325" s="189"/>
      <c r="J325" s="333"/>
      <c r="K325" s="333"/>
      <c r="L325" s="440"/>
      <c r="M325" s="160"/>
      <c r="N325" s="305">
        <f>H325+I325+J325+K325+L325+M325</f>
        <v>5527</v>
      </c>
      <c r="O325" s="202"/>
      <c r="P325" s="202"/>
      <c r="Q325" s="202"/>
      <c r="R325" s="160">
        <f>N325*30%</f>
        <v>1658.1</v>
      </c>
      <c r="S325" s="123">
        <f>(N325+R325)*G325</f>
        <v>1796.28</v>
      </c>
      <c r="T325" s="562"/>
      <c r="U325" s="142"/>
      <c r="V325" s="142"/>
      <c r="W325" s="142"/>
      <c r="X325" s="142"/>
      <c r="Y325" s="142"/>
      <c r="Z325" s="142"/>
      <c r="AA325" s="142"/>
      <c r="AB325" s="142"/>
      <c r="AP325" s="185"/>
      <c r="AQ325" s="185"/>
    </row>
    <row r="326" spans="1:52" ht="13.5" customHeight="1">
      <c r="A326" s="372" t="s">
        <v>792</v>
      </c>
      <c r="B326" s="200" t="s">
        <v>223</v>
      </c>
      <c r="C326" s="200" t="s">
        <v>223</v>
      </c>
      <c r="D326" s="191" t="s">
        <v>512</v>
      </c>
      <c r="E326" s="191" t="s">
        <v>633</v>
      </c>
      <c r="F326" s="191" t="s">
        <v>411</v>
      </c>
      <c r="G326" s="497">
        <v>4</v>
      </c>
      <c r="H326" s="575" t="s">
        <v>1027</v>
      </c>
      <c r="I326" s="575"/>
      <c r="J326" s="575"/>
      <c r="K326" s="191"/>
      <c r="L326" s="232"/>
      <c r="M326" s="160"/>
      <c r="N326" s="330">
        <f t="shared" si="212"/>
        <v>4345</v>
      </c>
      <c r="O326" s="202"/>
      <c r="P326" s="202"/>
      <c r="Q326" s="202"/>
      <c r="R326" s="160"/>
      <c r="S326" s="123">
        <f>G326*N326</f>
        <v>17380</v>
      </c>
      <c r="T326" s="562">
        <f>R326/N326</f>
        <v>0</v>
      </c>
      <c r="U326" s="142"/>
      <c r="V326" s="142"/>
      <c r="W326" s="142"/>
      <c r="X326" s="142"/>
      <c r="Y326" s="142"/>
      <c r="Z326" s="142"/>
      <c r="AA326" s="142"/>
      <c r="AB326" s="142"/>
      <c r="AC326" s="162">
        <v>4</v>
      </c>
      <c r="AD326" s="96">
        <f t="shared" ref="AD326:AD331" si="227">IF(AC326=1,G326,0)</f>
        <v>0</v>
      </c>
      <c r="AE326" s="175">
        <f t="shared" si="220"/>
        <v>0</v>
      </c>
      <c r="AF326" s="96">
        <f t="shared" ref="AF326:AF331" si="228">IF(AC326=2,G326,0)</f>
        <v>0</v>
      </c>
      <c r="AG326" s="175">
        <f t="shared" si="221"/>
        <v>0</v>
      </c>
      <c r="AH326" s="96">
        <f t="shared" ref="AH326:AH331" si="229">IF(AC326=3,G326,0)</f>
        <v>0</v>
      </c>
      <c r="AI326" s="175">
        <f t="shared" si="222"/>
        <v>0</v>
      </c>
      <c r="AJ326" s="96">
        <f t="shared" ref="AJ326:AJ331" si="230">IF(AC326=4,G326,0)</f>
        <v>4</v>
      </c>
      <c r="AK326" s="174">
        <f t="shared" si="223"/>
        <v>17380</v>
      </c>
    </row>
    <row r="327" spans="1:52" ht="12.75" hidden="1" customHeight="1">
      <c r="A327" s="372" t="s">
        <v>792</v>
      </c>
      <c r="B327" s="200" t="s">
        <v>253</v>
      </c>
      <c r="C327" s="200" t="s">
        <v>223</v>
      </c>
      <c r="D327" s="191" t="s">
        <v>512</v>
      </c>
      <c r="E327" s="191" t="s">
        <v>633</v>
      </c>
      <c r="F327" s="191" t="s">
        <v>411</v>
      </c>
      <c r="G327" s="497"/>
      <c r="H327" s="575"/>
      <c r="I327" s="575"/>
      <c r="J327" s="575"/>
      <c r="K327" s="191"/>
      <c r="L327" s="232"/>
      <c r="M327" s="160"/>
      <c r="N327" s="245">
        <f t="shared" si="212"/>
        <v>0</v>
      </c>
      <c r="O327" s="160"/>
      <c r="P327" s="160"/>
      <c r="Q327" s="160"/>
      <c r="R327" s="160"/>
      <c r="S327" s="123">
        <f t="shared" ref="S327:S336" si="231">G327*N327+(P327+R327)+O327</f>
        <v>0</v>
      </c>
      <c r="T327" s="562" t="e">
        <f t="shared" ref="T327:T336" si="232">R327/N327</f>
        <v>#DIV/0!</v>
      </c>
      <c r="U327" s="142"/>
      <c r="V327" s="142"/>
      <c r="W327" s="142"/>
      <c r="X327" s="142"/>
      <c r="Y327" s="142"/>
      <c r="Z327" s="142"/>
      <c r="AA327" s="142"/>
      <c r="AB327" s="142"/>
      <c r="AC327" s="162">
        <v>4</v>
      </c>
      <c r="AD327" s="96">
        <f t="shared" si="227"/>
        <v>0</v>
      </c>
      <c r="AE327" s="175">
        <f t="shared" si="220"/>
        <v>0</v>
      </c>
      <c r="AF327" s="96">
        <f t="shared" si="228"/>
        <v>0</v>
      </c>
      <c r="AG327" s="175">
        <f t="shared" si="221"/>
        <v>0</v>
      </c>
      <c r="AH327" s="96">
        <f t="shared" si="229"/>
        <v>0</v>
      </c>
      <c r="AI327" s="175">
        <f t="shared" si="222"/>
        <v>0</v>
      </c>
      <c r="AJ327" s="96">
        <f t="shared" si="230"/>
        <v>0</v>
      </c>
      <c r="AK327" s="174">
        <f t="shared" si="223"/>
        <v>0</v>
      </c>
      <c r="AT327" s="549"/>
    </row>
    <row r="328" spans="1:52">
      <c r="A328" s="372" t="s">
        <v>792</v>
      </c>
      <c r="B328" s="200" t="s">
        <v>233</v>
      </c>
      <c r="C328" s="200" t="s">
        <v>223</v>
      </c>
      <c r="D328" s="191" t="s">
        <v>512</v>
      </c>
      <c r="E328" s="191" t="s">
        <v>633</v>
      </c>
      <c r="F328" s="191" t="s">
        <v>411</v>
      </c>
      <c r="G328" s="497">
        <v>0.5</v>
      </c>
      <c r="H328" s="575" t="s">
        <v>1027</v>
      </c>
      <c r="I328" s="575"/>
      <c r="J328" s="575"/>
      <c r="K328" s="191"/>
      <c r="L328" s="232"/>
      <c r="M328" s="160"/>
      <c r="N328" s="245">
        <f t="shared" si="212"/>
        <v>4345</v>
      </c>
      <c r="O328" s="189"/>
      <c r="P328" s="189"/>
      <c r="Q328" s="189"/>
      <c r="R328" s="189"/>
      <c r="S328" s="123">
        <f t="shared" si="231"/>
        <v>2172.5</v>
      </c>
      <c r="T328" s="562">
        <f t="shared" si="232"/>
        <v>0</v>
      </c>
      <c r="U328" s="142"/>
      <c r="V328" s="142"/>
      <c r="W328" s="142"/>
      <c r="X328" s="142"/>
      <c r="Y328" s="142"/>
      <c r="Z328" s="142"/>
      <c r="AA328" s="142"/>
      <c r="AB328" s="142"/>
      <c r="AC328" s="162">
        <v>4</v>
      </c>
      <c r="AD328" s="96">
        <f t="shared" si="227"/>
        <v>0</v>
      </c>
      <c r="AE328" s="175">
        <f t="shared" si="220"/>
        <v>0</v>
      </c>
      <c r="AF328" s="96">
        <f t="shared" si="228"/>
        <v>0</v>
      </c>
      <c r="AG328" s="175">
        <f t="shared" si="221"/>
        <v>0</v>
      </c>
      <c r="AH328" s="96">
        <f t="shared" si="229"/>
        <v>0</v>
      </c>
      <c r="AI328" s="175">
        <f t="shared" si="222"/>
        <v>0</v>
      </c>
      <c r="AJ328" s="96">
        <f t="shared" si="230"/>
        <v>0.5</v>
      </c>
      <c r="AK328" s="174">
        <f t="shared" si="223"/>
        <v>2172.5</v>
      </c>
    </row>
    <row r="329" spans="1:52" ht="13.5" customHeight="1">
      <c r="A329" s="372" t="s">
        <v>792</v>
      </c>
      <c r="B329" s="190" t="s">
        <v>335</v>
      </c>
      <c r="C329" s="190" t="s">
        <v>335</v>
      </c>
      <c r="D329" s="191" t="s">
        <v>511</v>
      </c>
      <c r="E329" s="191" t="s">
        <v>634</v>
      </c>
      <c r="F329" s="191" t="s">
        <v>411</v>
      </c>
      <c r="G329" s="497">
        <v>1</v>
      </c>
      <c r="H329" s="575" t="s">
        <v>1027</v>
      </c>
      <c r="I329" s="575"/>
      <c r="J329" s="575"/>
      <c r="K329" s="191"/>
      <c r="L329" s="232"/>
      <c r="M329" s="160"/>
      <c r="N329" s="189">
        <f t="shared" si="212"/>
        <v>4345</v>
      </c>
      <c r="O329" s="189"/>
      <c r="P329" s="189"/>
      <c r="Q329" s="189"/>
      <c r="R329" s="189"/>
      <c r="S329" s="123">
        <f t="shared" si="231"/>
        <v>4345</v>
      </c>
      <c r="T329" s="562">
        <f t="shared" si="232"/>
        <v>0</v>
      </c>
      <c r="U329" s="142"/>
      <c r="V329" s="142"/>
      <c r="W329" s="142"/>
      <c r="X329" s="142"/>
      <c r="Y329" s="142"/>
      <c r="Z329" s="142"/>
      <c r="AA329" s="142"/>
      <c r="AB329" s="142"/>
      <c r="AC329" s="162">
        <v>4</v>
      </c>
      <c r="AD329" s="96">
        <f t="shared" si="227"/>
        <v>0</v>
      </c>
      <c r="AE329" s="175">
        <f t="shared" si="220"/>
        <v>0</v>
      </c>
      <c r="AF329" s="96">
        <f t="shared" si="228"/>
        <v>0</v>
      </c>
      <c r="AG329" s="175">
        <f t="shared" si="221"/>
        <v>0</v>
      </c>
      <c r="AH329" s="96">
        <f t="shared" si="229"/>
        <v>0</v>
      </c>
      <c r="AI329" s="175">
        <f t="shared" si="222"/>
        <v>0</v>
      </c>
      <c r="AJ329" s="96">
        <f t="shared" si="230"/>
        <v>1</v>
      </c>
      <c r="AK329" s="174">
        <f t="shared" si="223"/>
        <v>4345</v>
      </c>
    </row>
    <row r="330" spans="1:52" s="544" customFormat="1" ht="41.25" hidden="1" customHeight="1">
      <c r="A330" s="436" t="s">
        <v>793</v>
      </c>
      <c r="B330" s="386" t="s">
        <v>568</v>
      </c>
      <c r="C330" s="422" t="s">
        <v>803</v>
      </c>
      <c r="D330" s="425" t="s">
        <v>508</v>
      </c>
      <c r="E330" s="425"/>
      <c r="F330" s="425" t="s">
        <v>402</v>
      </c>
      <c r="G330" s="600"/>
      <c r="H330" s="577"/>
      <c r="I330" s="576"/>
      <c r="J330" s="576"/>
      <c r="K330" s="425"/>
      <c r="L330" s="437"/>
      <c r="M330" s="426"/>
      <c r="N330" s="438">
        <f t="shared" si="212"/>
        <v>0</v>
      </c>
      <c r="O330" s="439"/>
      <c r="P330" s="439"/>
      <c r="Q330" s="439"/>
      <c r="R330" s="439"/>
      <c r="S330" s="429">
        <f t="shared" si="231"/>
        <v>0</v>
      </c>
      <c r="T330" s="562" t="e">
        <f t="shared" si="232"/>
        <v>#DIV/0!</v>
      </c>
      <c r="U330" s="430"/>
      <c r="V330" s="430"/>
      <c r="W330" s="430"/>
      <c r="X330" s="430"/>
      <c r="Y330" s="430"/>
      <c r="Z330" s="430"/>
      <c r="AA330" s="430"/>
      <c r="AB330" s="430"/>
      <c r="AC330" s="431">
        <v>3</v>
      </c>
      <c r="AD330" s="432">
        <f t="shared" si="227"/>
        <v>0</v>
      </c>
      <c r="AE330" s="433">
        <f t="shared" si="220"/>
        <v>0</v>
      </c>
      <c r="AF330" s="432">
        <f t="shared" si="228"/>
        <v>0</v>
      </c>
      <c r="AG330" s="433">
        <f t="shared" si="221"/>
        <v>0</v>
      </c>
      <c r="AH330" s="432">
        <f t="shared" si="229"/>
        <v>0</v>
      </c>
      <c r="AI330" s="433">
        <f t="shared" si="222"/>
        <v>0</v>
      </c>
      <c r="AJ330" s="432">
        <f t="shared" si="230"/>
        <v>0</v>
      </c>
      <c r="AK330" s="434">
        <f t="shared" si="223"/>
        <v>0</v>
      </c>
      <c r="AL330" s="541"/>
      <c r="AM330" s="541"/>
      <c r="AN330" s="541"/>
      <c r="AO330" s="541"/>
      <c r="AP330" s="541"/>
      <c r="AQ330" s="541"/>
      <c r="AR330" s="541"/>
      <c r="AS330" s="542"/>
      <c r="AT330" s="543"/>
      <c r="AU330" s="543"/>
      <c r="AV330" s="543"/>
      <c r="AW330" s="543"/>
      <c r="AX330" s="543"/>
      <c r="AY330" s="543"/>
      <c r="AZ330" s="543"/>
    </row>
    <row r="331" spans="1:52" s="544" customFormat="1" ht="41.25" hidden="1" customHeight="1">
      <c r="A331" s="436" t="s">
        <v>793</v>
      </c>
      <c r="B331" s="385" t="s">
        <v>569</v>
      </c>
      <c r="C331" s="422" t="s">
        <v>803</v>
      </c>
      <c r="D331" s="333" t="s">
        <v>508</v>
      </c>
      <c r="E331" s="333"/>
      <c r="F331" s="333" t="s">
        <v>402</v>
      </c>
      <c r="G331" s="599"/>
      <c r="H331" s="577"/>
      <c r="I331" s="573"/>
      <c r="J331" s="573"/>
      <c r="K331" s="333"/>
      <c r="L331" s="440"/>
      <c r="M331" s="427"/>
      <c r="N331" s="428">
        <f t="shared" si="212"/>
        <v>0</v>
      </c>
      <c r="O331" s="441"/>
      <c r="P331" s="441"/>
      <c r="Q331" s="441"/>
      <c r="R331" s="441"/>
      <c r="S331" s="429">
        <f t="shared" si="231"/>
        <v>0</v>
      </c>
      <c r="T331" s="562" t="e">
        <f t="shared" si="232"/>
        <v>#DIV/0!</v>
      </c>
      <c r="U331" s="430"/>
      <c r="V331" s="430"/>
      <c r="W331" s="430"/>
      <c r="X331" s="430"/>
      <c r="Y331" s="430"/>
      <c r="Z331" s="430"/>
      <c r="AA331" s="430"/>
      <c r="AB331" s="430"/>
      <c r="AC331" s="431">
        <v>3</v>
      </c>
      <c r="AD331" s="432">
        <f t="shared" si="227"/>
        <v>0</v>
      </c>
      <c r="AE331" s="433">
        <f t="shared" si="220"/>
        <v>0</v>
      </c>
      <c r="AF331" s="432">
        <f t="shared" si="228"/>
        <v>0</v>
      </c>
      <c r="AG331" s="433">
        <f t="shared" si="221"/>
        <v>0</v>
      </c>
      <c r="AH331" s="432">
        <f t="shared" si="229"/>
        <v>0</v>
      </c>
      <c r="AI331" s="433">
        <f t="shared" si="222"/>
        <v>0</v>
      </c>
      <c r="AJ331" s="432">
        <f t="shared" si="230"/>
        <v>0</v>
      </c>
      <c r="AK331" s="434">
        <f t="shared" si="223"/>
        <v>0</v>
      </c>
      <c r="AL331" s="541"/>
      <c r="AM331" s="541"/>
      <c r="AN331" s="541"/>
      <c r="AO331" s="541"/>
      <c r="AP331" s="541"/>
      <c r="AQ331" s="541"/>
      <c r="AR331" s="541"/>
      <c r="AS331" s="542"/>
      <c r="AT331" s="543"/>
      <c r="AU331" s="543"/>
      <c r="AV331" s="543"/>
      <c r="AW331" s="543"/>
      <c r="AX331" s="543"/>
      <c r="AY331" s="543"/>
      <c r="AZ331" s="543"/>
    </row>
    <row r="332" spans="1:52" s="544" customFormat="1" ht="41.25" hidden="1" customHeight="1">
      <c r="A332" s="436" t="s">
        <v>793</v>
      </c>
      <c r="B332" s="385" t="s">
        <v>570</v>
      </c>
      <c r="C332" s="422" t="s">
        <v>803</v>
      </c>
      <c r="D332" s="333" t="s">
        <v>508</v>
      </c>
      <c r="E332" s="333"/>
      <c r="F332" s="333" t="s">
        <v>402</v>
      </c>
      <c r="G332" s="599"/>
      <c r="H332" s="577"/>
      <c r="I332" s="573"/>
      <c r="J332" s="573"/>
      <c r="K332" s="333"/>
      <c r="L332" s="440"/>
      <c r="M332" s="427"/>
      <c r="N332" s="428">
        <f t="shared" si="212"/>
        <v>0</v>
      </c>
      <c r="O332" s="441"/>
      <c r="P332" s="441"/>
      <c r="Q332" s="441"/>
      <c r="R332" s="441"/>
      <c r="S332" s="429">
        <f t="shared" si="231"/>
        <v>0</v>
      </c>
      <c r="T332" s="562" t="e">
        <f t="shared" si="232"/>
        <v>#DIV/0!</v>
      </c>
      <c r="U332" s="430"/>
      <c r="V332" s="430"/>
      <c r="W332" s="430"/>
      <c r="X332" s="430"/>
      <c r="Y332" s="430"/>
      <c r="Z332" s="430"/>
      <c r="AA332" s="430"/>
      <c r="AB332" s="430"/>
      <c r="AC332" s="431">
        <v>3</v>
      </c>
      <c r="AD332" s="432">
        <f>IF(AC332=1,G332,0)</f>
        <v>0</v>
      </c>
      <c r="AE332" s="433">
        <f t="shared" si="220"/>
        <v>0</v>
      </c>
      <c r="AF332" s="432">
        <f>IF(AC332=2,G332,0)</f>
        <v>0</v>
      </c>
      <c r="AG332" s="433">
        <f t="shared" si="221"/>
        <v>0</v>
      </c>
      <c r="AH332" s="432">
        <f>IF(AC332=3,G332,0)</f>
        <v>0</v>
      </c>
      <c r="AI332" s="433">
        <f t="shared" si="222"/>
        <v>0</v>
      </c>
      <c r="AJ332" s="432">
        <f>IF(AC332=4,G332,0)</f>
        <v>0</v>
      </c>
      <c r="AK332" s="434">
        <f t="shared" si="223"/>
        <v>0</v>
      </c>
      <c r="AL332" s="541"/>
      <c r="AM332" s="541"/>
      <c r="AN332" s="541"/>
      <c r="AO332" s="541"/>
      <c r="AP332" s="541"/>
      <c r="AQ332" s="541"/>
      <c r="AR332" s="541"/>
      <c r="AS332" s="542"/>
      <c r="AT332" s="543"/>
      <c r="AU332" s="543"/>
      <c r="AV332" s="543"/>
      <c r="AW332" s="543"/>
      <c r="AX332" s="543"/>
      <c r="AY332" s="543"/>
      <c r="AZ332" s="543"/>
    </row>
    <row r="333" spans="1:52" s="544" customFormat="1" ht="41.25" hidden="1" customHeight="1">
      <c r="A333" s="436" t="s">
        <v>793</v>
      </c>
      <c r="B333" s="385" t="s">
        <v>571</v>
      </c>
      <c r="C333" s="422" t="s">
        <v>803</v>
      </c>
      <c r="D333" s="333" t="s">
        <v>508</v>
      </c>
      <c r="E333" s="333"/>
      <c r="F333" s="333" t="s">
        <v>402</v>
      </c>
      <c r="G333" s="599"/>
      <c r="H333" s="577"/>
      <c r="I333" s="573"/>
      <c r="J333" s="573"/>
      <c r="K333" s="333"/>
      <c r="L333" s="440"/>
      <c r="M333" s="427"/>
      <c r="N333" s="428">
        <f t="shared" si="212"/>
        <v>0</v>
      </c>
      <c r="O333" s="441"/>
      <c r="P333" s="441"/>
      <c r="Q333" s="441"/>
      <c r="R333" s="441"/>
      <c r="S333" s="429">
        <f t="shared" si="231"/>
        <v>0</v>
      </c>
      <c r="T333" s="562" t="e">
        <f t="shared" si="232"/>
        <v>#DIV/0!</v>
      </c>
      <c r="U333" s="430"/>
      <c r="V333" s="430"/>
      <c r="W333" s="430"/>
      <c r="X333" s="430"/>
      <c r="Y333" s="430"/>
      <c r="Z333" s="430"/>
      <c r="AA333" s="430"/>
      <c r="AB333" s="430"/>
      <c r="AC333" s="431">
        <v>3</v>
      </c>
      <c r="AD333" s="432">
        <f>IF(AC333=1,G333,0)</f>
        <v>0</v>
      </c>
      <c r="AE333" s="433">
        <f t="shared" si="220"/>
        <v>0</v>
      </c>
      <c r="AF333" s="432">
        <f>IF(AC333=2,G333,0)</f>
        <v>0</v>
      </c>
      <c r="AG333" s="433">
        <f t="shared" si="221"/>
        <v>0</v>
      </c>
      <c r="AH333" s="432">
        <f>IF(AC333=3,G333,0)</f>
        <v>0</v>
      </c>
      <c r="AI333" s="433">
        <f t="shared" si="222"/>
        <v>0</v>
      </c>
      <c r="AJ333" s="432">
        <f>IF(AC333=4,G333,0)</f>
        <v>0</v>
      </c>
      <c r="AK333" s="434">
        <f t="shared" si="223"/>
        <v>0</v>
      </c>
      <c r="AL333" s="541"/>
      <c r="AM333" s="541"/>
      <c r="AN333" s="541"/>
      <c r="AO333" s="541"/>
      <c r="AP333" s="541"/>
      <c r="AQ333" s="541"/>
      <c r="AR333" s="541"/>
      <c r="AS333" s="542"/>
      <c r="AT333" s="543"/>
      <c r="AU333" s="543"/>
      <c r="AV333" s="543"/>
      <c r="AW333" s="543"/>
      <c r="AX333" s="543"/>
      <c r="AY333" s="543"/>
      <c r="AZ333" s="543"/>
    </row>
    <row r="334" spans="1:52" s="544" customFormat="1" ht="45.75" hidden="1" thickBot="1">
      <c r="A334" s="372" t="s">
        <v>793</v>
      </c>
      <c r="B334" s="380" t="s">
        <v>270</v>
      </c>
      <c r="C334" s="381" t="s">
        <v>803</v>
      </c>
      <c r="D334" s="346">
        <v>5132</v>
      </c>
      <c r="E334" s="346"/>
      <c r="F334" s="346">
        <v>3</v>
      </c>
      <c r="G334" s="497"/>
      <c r="H334" s="577"/>
      <c r="I334" s="189"/>
      <c r="J334" s="191"/>
      <c r="K334" s="191"/>
      <c r="L334" s="191"/>
      <c r="M334" s="164"/>
      <c r="N334" s="305">
        <f t="shared" si="212"/>
        <v>0</v>
      </c>
      <c r="O334" s="160"/>
      <c r="P334" s="160"/>
      <c r="Q334" s="160"/>
      <c r="R334" s="160"/>
      <c r="S334" s="123">
        <f t="shared" si="231"/>
        <v>0</v>
      </c>
      <c r="T334" s="562"/>
      <c r="U334" s="430"/>
      <c r="V334" s="430"/>
      <c r="W334" s="430"/>
      <c r="X334" s="430"/>
      <c r="Y334" s="430"/>
      <c r="Z334" s="430"/>
      <c r="AA334" s="430"/>
      <c r="AB334" s="430"/>
      <c r="AC334" s="431"/>
      <c r="AD334" s="432"/>
      <c r="AE334" s="433"/>
      <c r="AF334" s="432"/>
      <c r="AG334" s="433"/>
      <c r="AH334" s="432"/>
      <c r="AI334" s="433"/>
      <c r="AJ334" s="432"/>
      <c r="AK334" s="434"/>
      <c r="AL334" s="541"/>
      <c r="AM334" s="541"/>
      <c r="AN334" s="541"/>
      <c r="AO334" s="541"/>
      <c r="AP334" s="541"/>
      <c r="AQ334" s="541"/>
      <c r="AR334" s="541"/>
      <c r="AS334" s="542"/>
      <c r="AT334" s="543"/>
      <c r="AU334" s="543"/>
      <c r="AV334" s="543"/>
      <c r="AW334" s="543"/>
      <c r="AX334" s="543"/>
      <c r="AY334" s="543"/>
      <c r="AZ334" s="543"/>
    </row>
    <row r="335" spans="1:52" s="544" customFormat="1" ht="41.25" customHeight="1">
      <c r="A335" s="436" t="s">
        <v>793</v>
      </c>
      <c r="B335" s="385" t="s">
        <v>610</v>
      </c>
      <c r="C335" s="422" t="s">
        <v>803</v>
      </c>
      <c r="D335" s="333" t="s">
        <v>508</v>
      </c>
      <c r="E335" s="333"/>
      <c r="F335" s="333" t="s">
        <v>402</v>
      </c>
      <c r="G335" s="599">
        <v>6.25</v>
      </c>
      <c r="H335" s="577">
        <v>3770</v>
      </c>
      <c r="I335" s="573"/>
      <c r="J335" s="573"/>
      <c r="K335" s="333"/>
      <c r="L335" s="440"/>
      <c r="M335" s="427"/>
      <c r="N335" s="428">
        <f t="shared" si="212"/>
        <v>3770</v>
      </c>
      <c r="O335" s="441"/>
      <c r="P335" s="441"/>
      <c r="Q335" s="441"/>
      <c r="R335" s="441"/>
      <c r="S335" s="429">
        <f t="shared" si="231"/>
        <v>23562.5</v>
      </c>
      <c r="T335" s="562">
        <f t="shared" si="232"/>
        <v>0</v>
      </c>
      <c r="U335" s="430"/>
      <c r="V335" s="430"/>
      <c r="W335" s="430"/>
      <c r="X335" s="430"/>
      <c r="Y335" s="430"/>
      <c r="Z335" s="430"/>
      <c r="AA335" s="430"/>
      <c r="AB335" s="430"/>
      <c r="AC335" s="431">
        <v>3</v>
      </c>
      <c r="AD335" s="432">
        <f>IF(AC335=1,G335,0)</f>
        <v>0</v>
      </c>
      <c r="AE335" s="433">
        <f>IF(AC335=1,S335,0)</f>
        <v>0</v>
      </c>
      <c r="AF335" s="432">
        <f>IF(AC335=2,G335,0)</f>
        <v>0</v>
      </c>
      <c r="AG335" s="433">
        <f>IF(AC335=2,S335,0)</f>
        <v>0</v>
      </c>
      <c r="AH335" s="432">
        <f>IF(AC335=3,G335,0)</f>
        <v>6.25</v>
      </c>
      <c r="AI335" s="433">
        <f>IF(AC335=3,S335,0)</f>
        <v>23562.5</v>
      </c>
      <c r="AJ335" s="432">
        <f>IF(AC335=4,G335,0)</f>
        <v>0</v>
      </c>
      <c r="AK335" s="434">
        <f>IF(AC335=4,S335,0)</f>
        <v>0</v>
      </c>
      <c r="AL335" s="541"/>
      <c r="AM335" s="541"/>
      <c r="AN335" s="541"/>
      <c r="AO335" s="541"/>
      <c r="AP335" s="541"/>
      <c r="AQ335" s="541"/>
      <c r="AR335" s="541"/>
      <c r="AS335" s="542"/>
      <c r="AT335" s="543"/>
      <c r="AU335" s="543"/>
      <c r="AV335" s="543"/>
      <c r="AW335" s="543"/>
      <c r="AX335" s="543"/>
      <c r="AY335" s="543"/>
      <c r="AZ335" s="543"/>
    </row>
    <row r="336" spans="1:52" ht="15.75" thickBot="1">
      <c r="A336" s="372" t="s">
        <v>794</v>
      </c>
      <c r="B336" s="192" t="s">
        <v>635</v>
      </c>
      <c r="C336" s="192" t="s">
        <v>635</v>
      </c>
      <c r="D336" s="193" t="s">
        <v>527</v>
      </c>
      <c r="E336" s="193" t="s">
        <v>636</v>
      </c>
      <c r="F336" s="193" t="s">
        <v>404</v>
      </c>
      <c r="G336" s="580">
        <v>0.5</v>
      </c>
      <c r="H336" s="606" t="s">
        <v>1028</v>
      </c>
      <c r="I336" s="606"/>
      <c r="J336" s="606"/>
      <c r="K336" s="193"/>
      <c r="L336" s="247"/>
      <c r="M336" s="164"/>
      <c r="N336" s="245">
        <f t="shared" si="212"/>
        <v>3195</v>
      </c>
      <c r="O336" s="337"/>
      <c r="P336" s="337"/>
      <c r="Q336" s="337"/>
      <c r="R336" s="337"/>
      <c r="S336" s="123">
        <f t="shared" si="231"/>
        <v>1597.5</v>
      </c>
      <c r="T336" s="562">
        <f t="shared" si="232"/>
        <v>0</v>
      </c>
      <c r="U336" s="142"/>
      <c r="V336" s="142"/>
      <c r="W336" s="142"/>
      <c r="X336" s="142"/>
      <c r="Y336" s="142"/>
      <c r="Z336" s="142"/>
      <c r="AA336" s="142"/>
      <c r="AB336" s="142"/>
      <c r="AC336" s="162">
        <v>4</v>
      </c>
      <c r="AD336" s="96">
        <f>IF(AC336=1,G336,0)</f>
        <v>0</v>
      </c>
      <c r="AE336" s="175">
        <f>IF(AC336=1,S336,0)</f>
        <v>0</v>
      </c>
      <c r="AF336" s="96">
        <f>IF(AC336=2,G336,0)</f>
        <v>0</v>
      </c>
      <c r="AG336" s="175">
        <f>IF(AC336=2,S336,0)</f>
        <v>0</v>
      </c>
      <c r="AH336" s="96">
        <f>IF(AC336=3,G336,0)</f>
        <v>0</v>
      </c>
      <c r="AI336" s="175">
        <f>IF(AC336=3,S336,0)</f>
        <v>0</v>
      </c>
      <c r="AJ336" s="96">
        <f>IF(AC336=4,G336,0)</f>
        <v>0.5</v>
      </c>
      <c r="AK336" s="174">
        <f>IF(AC336=4,S336,0)</f>
        <v>1597.5</v>
      </c>
    </row>
    <row r="337" spans="1:52" s="168" customFormat="1" ht="15.75" thickBot="1">
      <c r="A337" s="275"/>
      <c r="B337" s="300" t="s">
        <v>681</v>
      </c>
      <c r="C337" s="301"/>
      <c r="D337" s="301"/>
      <c r="E337" s="301"/>
      <c r="F337" s="301"/>
      <c r="G337" s="317">
        <f>G338+G339+G340+G341</f>
        <v>67.75</v>
      </c>
      <c r="H337" s="301"/>
      <c r="I337" s="301"/>
      <c r="J337" s="301"/>
      <c r="K337" s="301"/>
      <c r="L337" s="301"/>
      <c r="M337" s="280"/>
      <c r="N337" s="283"/>
      <c r="O337" s="282"/>
      <c r="P337" s="282"/>
      <c r="Q337" s="282"/>
      <c r="R337" s="282"/>
      <c r="S337" s="302">
        <f>SUM(S244:S336)</f>
        <v>481760.8</v>
      </c>
      <c r="T337" s="209"/>
      <c r="U337" s="209"/>
      <c r="V337" s="209"/>
      <c r="W337" s="209"/>
      <c r="X337" s="209"/>
      <c r="Y337" s="209"/>
      <c r="Z337" s="209"/>
      <c r="AA337" s="209"/>
      <c r="AB337" s="209">
        <f>SUM(G244:G336)</f>
        <v>67.75</v>
      </c>
      <c r="AC337" s="169"/>
      <c r="AD337" s="170"/>
      <c r="AE337" s="171"/>
      <c r="AF337" s="170"/>
      <c r="AG337" s="171"/>
      <c r="AH337" s="170">
        <f>SUM(AH244:AH336)</f>
        <v>6.25</v>
      </c>
      <c r="AI337" s="171">
        <f>SUM(AI244:AI336)</f>
        <v>23562.5</v>
      </c>
      <c r="AJ337" s="170">
        <f>SUM(AJ244:AJ336)</f>
        <v>6</v>
      </c>
      <c r="AK337" s="171">
        <f>SUM(AK244:AK336)</f>
        <v>25495</v>
      </c>
      <c r="AL337" s="185">
        <f t="shared" ref="AL337:AS337" si="233">AD337</f>
        <v>0</v>
      </c>
      <c r="AM337" s="185">
        <f t="shared" si="233"/>
        <v>0</v>
      </c>
      <c r="AN337" s="185">
        <f t="shared" si="233"/>
        <v>0</v>
      </c>
      <c r="AO337" s="185">
        <f t="shared" si="233"/>
        <v>0</v>
      </c>
      <c r="AP337" s="185">
        <f t="shared" si="233"/>
        <v>6.25</v>
      </c>
      <c r="AQ337" s="185">
        <f t="shared" si="233"/>
        <v>23562.5</v>
      </c>
      <c r="AR337" s="185">
        <f t="shared" si="233"/>
        <v>6</v>
      </c>
      <c r="AS337" s="186">
        <f t="shared" si="233"/>
        <v>25495</v>
      </c>
      <c r="AT337" s="91"/>
      <c r="AU337" s="91"/>
      <c r="AV337" s="91"/>
      <c r="AW337" s="91"/>
      <c r="AX337" s="91"/>
      <c r="AY337" s="91"/>
      <c r="AZ337" s="91"/>
    </row>
    <row r="338" spans="1:52">
      <c r="A338" s="284"/>
      <c r="B338" s="303" t="s">
        <v>682</v>
      </c>
      <c r="C338" s="304"/>
      <c r="D338" s="304"/>
      <c r="E338" s="304"/>
      <c r="F338" s="304"/>
      <c r="G338" s="349">
        <f>SUM(G244:G287)</f>
        <v>28.5</v>
      </c>
      <c r="H338" s="304"/>
      <c r="I338" s="304"/>
      <c r="J338" s="304"/>
      <c r="K338" s="304"/>
      <c r="L338" s="304"/>
      <c r="M338" s="287"/>
      <c r="N338" s="288"/>
      <c r="O338" s="289"/>
      <c r="P338" s="289"/>
      <c r="Q338" s="289"/>
      <c r="R338" s="289"/>
      <c r="S338" s="349">
        <f>SUM(S244:S287)</f>
        <v>258568.85</v>
      </c>
      <c r="T338" s="142"/>
      <c r="U338" s="142"/>
      <c r="V338" s="142"/>
      <c r="W338" s="142"/>
      <c r="X338" s="142"/>
      <c r="Y338" s="142"/>
      <c r="Z338" s="142"/>
      <c r="AA338" s="142"/>
      <c r="AB338" s="142"/>
      <c r="AG338" s="236"/>
      <c r="AT338" s="522">
        <f>SUM(S338:S341)</f>
        <v>479964.52</v>
      </c>
    </row>
    <row r="339" spans="1:52">
      <c r="A339" s="284"/>
      <c r="B339" s="303" t="s">
        <v>683</v>
      </c>
      <c r="C339" s="304"/>
      <c r="D339" s="304"/>
      <c r="E339" s="304"/>
      <c r="F339" s="304"/>
      <c r="G339" s="349">
        <f>SUM(G289:G325)</f>
        <v>26</v>
      </c>
      <c r="H339" s="304"/>
      <c r="I339" s="304"/>
      <c r="J339" s="304"/>
      <c r="K339" s="304"/>
      <c r="L339" s="304"/>
      <c r="M339" s="287"/>
      <c r="N339" s="288"/>
      <c r="O339" s="289"/>
      <c r="P339" s="289"/>
      <c r="Q339" s="289"/>
      <c r="R339" s="289"/>
      <c r="S339" s="349">
        <f>SUM(S289:S324)</f>
        <v>165941.67000000001</v>
      </c>
      <c r="T339" s="142"/>
      <c r="U339" s="142"/>
      <c r="V339" s="142"/>
      <c r="W339" s="142"/>
      <c r="X339" s="142"/>
      <c r="Y339" s="142"/>
      <c r="Z339" s="142"/>
      <c r="AA339" s="142"/>
      <c r="AB339" s="142"/>
    </row>
    <row r="340" spans="1:52">
      <c r="A340" s="284"/>
      <c r="B340" s="303" t="s">
        <v>719</v>
      </c>
      <c r="C340" s="304"/>
      <c r="D340" s="304"/>
      <c r="E340" s="304"/>
      <c r="F340" s="304"/>
      <c r="G340" s="286">
        <f>SUM(G330:G335)</f>
        <v>6.25</v>
      </c>
      <c r="H340" s="304"/>
      <c r="I340" s="304"/>
      <c r="J340" s="304"/>
      <c r="K340" s="304"/>
      <c r="L340" s="304"/>
      <c r="M340" s="287"/>
      <c r="N340" s="288"/>
      <c r="O340" s="289"/>
      <c r="P340" s="289"/>
      <c r="Q340" s="289"/>
      <c r="R340" s="289"/>
      <c r="S340" s="286">
        <f>SUM(S330:S335)</f>
        <v>23562.5</v>
      </c>
      <c r="T340" s="142"/>
      <c r="U340" s="142"/>
      <c r="V340" s="142"/>
      <c r="W340" s="142"/>
      <c r="X340" s="142"/>
      <c r="Y340" s="142"/>
      <c r="Z340" s="142"/>
      <c r="AA340" s="142"/>
      <c r="AB340" s="142"/>
    </row>
    <row r="341" spans="1:52" ht="15.75" thickBot="1">
      <c r="A341" s="290"/>
      <c r="B341" s="306" t="s">
        <v>684</v>
      </c>
      <c r="C341" s="307"/>
      <c r="D341" s="307"/>
      <c r="E341" s="307"/>
      <c r="F341" s="307"/>
      <c r="G341" s="321">
        <f>SUM(G326:G329)+G336+G288</f>
        <v>7</v>
      </c>
      <c r="H341" s="554"/>
      <c r="I341" s="554"/>
      <c r="J341" s="554"/>
      <c r="K341" s="554"/>
      <c r="L341" s="554"/>
      <c r="M341" s="555"/>
      <c r="N341" s="295"/>
      <c r="O341" s="295">
        <f>SUM(O336:O336)</f>
        <v>0</v>
      </c>
      <c r="P341" s="295"/>
      <c r="Q341" s="295"/>
      <c r="R341" s="295"/>
      <c r="S341" s="321">
        <f>SUM(S326:S329)+S336+S288</f>
        <v>31891.5</v>
      </c>
      <c r="T341" s="142"/>
      <c r="U341" s="142"/>
      <c r="V341" s="142"/>
      <c r="W341" s="142"/>
      <c r="X341" s="142"/>
      <c r="Y341" s="142"/>
      <c r="Z341" s="142"/>
      <c r="AA341" s="142"/>
      <c r="AB341" s="142"/>
    </row>
    <row r="342" spans="1:52" ht="12.75" customHeight="1">
      <c r="A342" s="448"/>
      <c r="B342" s="350"/>
      <c r="C342" s="352"/>
      <c r="D342" s="352"/>
      <c r="E342" s="352"/>
      <c r="F342" s="352"/>
      <c r="G342" s="352"/>
      <c r="H342" s="352"/>
      <c r="I342" s="352"/>
      <c r="J342" s="352"/>
      <c r="K342" s="352"/>
      <c r="L342" s="352"/>
      <c r="M342" s="278"/>
      <c r="N342" s="353"/>
      <c r="O342" s="325"/>
      <c r="P342" s="325"/>
      <c r="Q342" s="325"/>
      <c r="R342" s="325"/>
      <c r="S342" s="353"/>
      <c r="T342" s="142"/>
      <c r="U342" s="142"/>
      <c r="V342" s="142"/>
      <c r="W342" s="142"/>
      <c r="X342" s="142"/>
      <c r="Y342" s="142"/>
      <c r="Z342" s="142"/>
      <c r="AA342" s="142"/>
      <c r="AB342" s="142"/>
    </row>
    <row r="343" spans="1:52" ht="18.75" hidden="1" customHeight="1">
      <c r="A343" s="734" t="s">
        <v>967</v>
      </c>
      <c r="B343" s="735"/>
      <c r="C343" s="735"/>
      <c r="D343" s="735"/>
      <c r="E343" s="735"/>
      <c r="F343" s="735"/>
      <c r="G343" s="735"/>
      <c r="H343" s="735"/>
      <c r="I343" s="735"/>
      <c r="J343" s="735"/>
      <c r="K343" s="735"/>
      <c r="L343" s="735"/>
      <c r="M343" s="735"/>
      <c r="N343" s="735"/>
      <c r="O343" s="735"/>
      <c r="P343" s="735"/>
      <c r="Q343" s="735"/>
      <c r="R343" s="735"/>
      <c r="S343" s="761"/>
      <c r="T343" s="241"/>
      <c r="U343" s="241"/>
      <c r="V343" s="241"/>
      <c r="W343" s="241"/>
      <c r="X343" s="241"/>
      <c r="Y343" s="241"/>
      <c r="Z343" s="241"/>
      <c r="AA343" s="241"/>
      <c r="AB343" s="332"/>
    </row>
    <row r="344" spans="1:52" hidden="1">
      <c r="A344" s="372"/>
      <c r="B344" s="368"/>
      <c r="C344" s="190"/>
      <c r="D344" s="191"/>
      <c r="E344" s="191"/>
      <c r="F344" s="191"/>
      <c r="G344" s="160"/>
      <c r="H344" s="189"/>
      <c r="I344" s="420"/>
      <c r="J344" s="191"/>
      <c r="K344" s="191"/>
      <c r="L344" s="191"/>
      <c r="M344" s="160"/>
      <c r="N344" s="305"/>
      <c r="O344" s="160"/>
      <c r="P344" s="160"/>
      <c r="Q344" s="160"/>
      <c r="R344" s="160"/>
      <c r="S344" s="123"/>
      <c r="T344" s="191"/>
      <c r="U344" s="142"/>
      <c r="V344" s="142"/>
      <c r="W344" s="142"/>
      <c r="X344" s="142"/>
      <c r="Y344" s="142"/>
      <c r="Z344" s="142"/>
      <c r="AA344" s="142"/>
      <c r="AB344" s="142"/>
    </row>
    <row r="345" spans="1:52" ht="30" hidden="1">
      <c r="A345" s="372" t="s">
        <v>790</v>
      </c>
      <c r="B345" s="190" t="s">
        <v>116</v>
      </c>
      <c r="C345" s="190" t="s">
        <v>541</v>
      </c>
      <c r="D345" s="346" t="s">
        <v>546</v>
      </c>
      <c r="E345" s="346">
        <v>20468</v>
      </c>
      <c r="F345" s="346">
        <v>13</v>
      </c>
      <c r="G345" s="497"/>
      <c r="H345" s="588">
        <v>6567</v>
      </c>
      <c r="I345" s="189"/>
      <c r="J345" s="420"/>
      <c r="K345" s="191"/>
      <c r="L345" s="191"/>
      <c r="M345" s="160"/>
      <c r="N345" s="305">
        <f t="shared" ref="N345:N353" si="234">H345+I345+J345+K345+L345+M345</f>
        <v>6567</v>
      </c>
      <c r="O345" s="160"/>
      <c r="P345" s="160"/>
      <c r="Q345" s="160"/>
      <c r="R345" s="160">
        <f>G345*N345*30%</f>
        <v>0</v>
      </c>
      <c r="S345" s="123">
        <f t="shared" ref="S345:S353" si="235">G345*N345+(P345+R345)+O345</f>
        <v>0</v>
      </c>
      <c r="T345" s="191"/>
      <c r="U345" s="142"/>
      <c r="V345" s="142"/>
      <c r="W345" s="142"/>
      <c r="X345" s="142"/>
      <c r="Y345" s="142"/>
      <c r="Z345" s="142"/>
      <c r="AA345" s="142"/>
      <c r="AB345" s="142"/>
      <c r="AC345" s="162">
        <v>1</v>
      </c>
      <c r="AD345" s="96">
        <f>IF(AC345=1,M345,0)</f>
        <v>0</v>
      </c>
      <c r="AE345" s="175">
        <f>IF(AC345=1,S345,0)</f>
        <v>0</v>
      </c>
      <c r="AF345" s="96">
        <f>IF(AC345=2,M345,0)</f>
        <v>0</v>
      </c>
      <c r="AG345" s="175">
        <f>IF(AC345=2,S345,0)</f>
        <v>0</v>
      </c>
      <c r="AH345" s="96">
        <f>IF(AC345=3,M345,0)</f>
        <v>0</v>
      </c>
      <c r="AI345" s="175">
        <f>IF(AC345=3,S345,0)</f>
        <v>0</v>
      </c>
      <c r="AJ345" s="96">
        <f>IF(AC345=4,M345,0)</f>
        <v>0</v>
      </c>
      <c r="AK345" s="174">
        <f>IF(AC345=4,S345,0)</f>
        <v>0</v>
      </c>
    </row>
    <row r="346" spans="1:52" s="463" customFormat="1" ht="30" hidden="1">
      <c r="A346" s="393" t="s">
        <v>790</v>
      </c>
      <c r="B346" s="390" t="s">
        <v>860</v>
      </c>
      <c r="C346" s="390" t="s">
        <v>510</v>
      </c>
      <c r="D346" s="419" t="s">
        <v>546</v>
      </c>
      <c r="E346" s="419">
        <v>20459</v>
      </c>
      <c r="F346" s="419">
        <v>13</v>
      </c>
      <c r="G346" s="574"/>
      <c r="H346" s="588">
        <v>6567</v>
      </c>
      <c r="I346" s="538"/>
      <c r="J346" s="533"/>
      <c r="K346" s="533"/>
      <c r="L346" s="533"/>
      <c r="M346" s="531"/>
      <c r="N346" s="398">
        <f t="shared" si="234"/>
        <v>6567</v>
      </c>
      <c r="O346" s="531"/>
      <c r="P346" s="531"/>
      <c r="Q346" s="531"/>
      <c r="R346" s="160">
        <f t="shared" ref="R346:R352" si="236">G346*N346*30%</f>
        <v>0</v>
      </c>
      <c r="S346" s="123">
        <f t="shared" ref="S346:S352" si="237">(N346+R346)*G346</f>
        <v>0</v>
      </c>
      <c r="T346" s="539"/>
      <c r="U346" s="455"/>
      <c r="V346" s="455"/>
      <c r="W346" s="455"/>
      <c r="X346" s="455"/>
      <c r="Y346" s="455"/>
      <c r="Z346" s="455"/>
      <c r="AA346" s="455"/>
      <c r="AB346" s="455"/>
      <c r="AC346" s="456"/>
      <c r="AD346" s="457"/>
      <c r="AE346" s="458"/>
      <c r="AF346" s="457"/>
      <c r="AG346" s="458"/>
      <c r="AH346" s="457"/>
      <c r="AI346" s="458"/>
      <c r="AJ346" s="457"/>
      <c r="AK346" s="459"/>
      <c r="AL346" s="460"/>
      <c r="AM346" s="460"/>
      <c r="AN346" s="460"/>
      <c r="AO346" s="460"/>
      <c r="AP346" s="460"/>
      <c r="AQ346" s="460"/>
      <c r="AR346" s="460"/>
      <c r="AS346" s="461"/>
      <c r="AT346" s="462"/>
      <c r="AU346" s="462"/>
      <c r="AV346" s="462"/>
      <c r="AW346" s="462"/>
      <c r="AX346" s="462"/>
      <c r="AY346" s="462"/>
      <c r="AZ346" s="462"/>
    </row>
    <row r="347" spans="1:52" s="463" customFormat="1" ht="30" hidden="1">
      <c r="A347" s="393" t="s">
        <v>790</v>
      </c>
      <c r="B347" s="390" t="s">
        <v>861</v>
      </c>
      <c r="C347" s="390" t="s">
        <v>510</v>
      </c>
      <c r="D347" s="419" t="s">
        <v>546</v>
      </c>
      <c r="E347" s="419">
        <v>20459</v>
      </c>
      <c r="F347" s="419">
        <v>12</v>
      </c>
      <c r="G347" s="574"/>
      <c r="H347" s="589">
        <v>6133</v>
      </c>
      <c r="I347" s="538"/>
      <c r="J347" s="533"/>
      <c r="K347" s="533"/>
      <c r="L347" s="533"/>
      <c r="M347" s="531"/>
      <c r="N347" s="398">
        <f>H347+I347+J347+K347+L347+M347</f>
        <v>6133</v>
      </c>
      <c r="O347" s="531"/>
      <c r="P347" s="531"/>
      <c r="Q347" s="531"/>
      <c r="R347" s="160">
        <f t="shared" si="236"/>
        <v>0</v>
      </c>
      <c r="S347" s="123">
        <f t="shared" si="237"/>
        <v>0</v>
      </c>
      <c r="T347" s="539"/>
      <c r="U347" s="455"/>
      <c r="V347" s="455"/>
      <c r="W347" s="455"/>
      <c r="X347" s="455"/>
      <c r="Y347" s="455"/>
      <c r="Z347" s="455"/>
      <c r="AA347" s="455"/>
      <c r="AB347" s="455"/>
      <c r="AC347" s="456"/>
      <c r="AD347" s="457"/>
      <c r="AE347" s="458"/>
      <c r="AF347" s="457"/>
      <c r="AG347" s="458"/>
      <c r="AH347" s="457"/>
      <c r="AI347" s="458"/>
      <c r="AJ347" s="457"/>
      <c r="AK347" s="459"/>
      <c r="AL347" s="460"/>
      <c r="AM347" s="460"/>
      <c r="AN347" s="460"/>
      <c r="AO347" s="460"/>
      <c r="AP347" s="460"/>
      <c r="AQ347" s="460"/>
      <c r="AR347" s="460"/>
      <c r="AS347" s="461"/>
      <c r="AT347" s="462"/>
      <c r="AU347" s="462"/>
      <c r="AV347" s="462"/>
      <c r="AW347" s="462"/>
      <c r="AX347" s="462"/>
      <c r="AY347" s="462"/>
      <c r="AZ347" s="462"/>
    </row>
    <row r="348" spans="1:52" hidden="1">
      <c r="A348" s="372" t="s">
        <v>790</v>
      </c>
      <c r="B348" s="190" t="s">
        <v>703</v>
      </c>
      <c r="C348" s="190" t="s">
        <v>510</v>
      </c>
      <c r="D348" s="346" t="s">
        <v>546</v>
      </c>
      <c r="E348" s="346">
        <v>20459</v>
      </c>
      <c r="F348" s="346">
        <v>10</v>
      </c>
      <c r="G348" s="497"/>
      <c r="H348" s="573" t="s">
        <v>986</v>
      </c>
      <c r="I348" s="189"/>
      <c r="J348" s="191"/>
      <c r="K348" s="191"/>
      <c r="L348" s="191"/>
      <c r="M348" s="160"/>
      <c r="N348" s="305">
        <f t="shared" si="234"/>
        <v>5265</v>
      </c>
      <c r="O348" s="160"/>
      <c r="P348" s="160"/>
      <c r="Q348" s="160"/>
      <c r="R348" s="160">
        <f>G348*N348*10%</f>
        <v>0</v>
      </c>
      <c r="S348" s="123">
        <f t="shared" si="237"/>
        <v>0</v>
      </c>
      <c r="T348" s="191"/>
      <c r="U348" s="142"/>
      <c r="V348" s="142"/>
      <c r="W348" s="142"/>
      <c r="X348" s="142"/>
      <c r="Y348" s="142"/>
      <c r="Z348" s="142"/>
      <c r="AA348" s="142"/>
      <c r="AB348" s="142"/>
      <c r="AC348" s="162">
        <v>1</v>
      </c>
      <c r="AD348" s="96">
        <f>IF(AC348=1,M348,0)</f>
        <v>0</v>
      </c>
      <c r="AE348" s="175">
        <f>IF(AC348=1,S348,0)</f>
        <v>0</v>
      </c>
      <c r="AF348" s="96">
        <f>IF(AC348=2,M348,0)</f>
        <v>0</v>
      </c>
      <c r="AG348" s="175">
        <f>IF(AC348=2,S348,0)</f>
        <v>0</v>
      </c>
      <c r="AH348" s="96">
        <f>IF(AC348=3,M348,0)</f>
        <v>0</v>
      </c>
      <c r="AI348" s="175">
        <f>IF(AC348=3,S348,0)</f>
        <v>0</v>
      </c>
      <c r="AJ348" s="96">
        <f>IF(AC348=4,M348,0)</f>
        <v>0</v>
      </c>
      <c r="AK348" s="174">
        <f>IF(AC348=4,S348,0)</f>
        <v>0</v>
      </c>
    </row>
    <row r="349" spans="1:52" ht="26.25" hidden="1" customHeight="1">
      <c r="A349" s="372" t="s">
        <v>790</v>
      </c>
      <c r="B349" s="190" t="s">
        <v>117</v>
      </c>
      <c r="C349" s="190" t="s">
        <v>612</v>
      </c>
      <c r="D349" s="346" t="s">
        <v>546</v>
      </c>
      <c r="E349" s="346">
        <v>20462</v>
      </c>
      <c r="F349" s="346">
        <v>12</v>
      </c>
      <c r="G349" s="497"/>
      <c r="H349" s="589">
        <v>6133</v>
      </c>
      <c r="I349" s="189"/>
      <c r="J349" s="191"/>
      <c r="K349" s="191"/>
      <c r="L349" s="191"/>
      <c r="M349" s="160"/>
      <c r="N349" s="305">
        <f t="shared" si="234"/>
        <v>6133</v>
      </c>
      <c r="O349" s="160"/>
      <c r="P349" s="160"/>
      <c r="Q349" s="160"/>
      <c r="R349" s="160"/>
      <c r="S349" s="123">
        <f t="shared" si="237"/>
        <v>0</v>
      </c>
      <c r="T349" s="191"/>
      <c r="U349" s="142"/>
      <c r="V349" s="142"/>
      <c r="W349" s="142"/>
      <c r="X349" s="142"/>
      <c r="Y349" s="142"/>
      <c r="Z349" s="142"/>
      <c r="AA349" s="142"/>
      <c r="AB349" s="142"/>
      <c r="AC349" s="162">
        <v>1</v>
      </c>
      <c r="AD349" s="96">
        <f>IF(AC349=1,M349,0)</f>
        <v>0</v>
      </c>
      <c r="AE349" s="175">
        <f>IF(AC349=1,S349,0)</f>
        <v>0</v>
      </c>
      <c r="AF349" s="96">
        <f>IF(AC349=2,M349,0)</f>
        <v>0</v>
      </c>
      <c r="AG349" s="175">
        <f>IF(AC349=2,S349,0)</f>
        <v>0</v>
      </c>
      <c r="AH349" s="96">
        <f>IF(AC349=3,M349,0)</f>
        <v>0</v>
      </c>
      <c r="AI349" s="175">
        <f>IF(AC349=3,S349,0)</f>
        <v>0</v>
      </c>
      <c r="AJ349" s="96">
        <f>IF(AC349=4,M349,0)</f>
        <v>0</v>
      </c>
      <c r="AK349" s="174">
        <f>IF(AC349=4,S349,0)</f>
        <v>0</v>
      </c>
    </row>
    <row r="350" spans="1:52" hidden="1">
      <c r="A350" s="372"/>
      <c r="B350" s="390"/>
      <c r="C350" s="390"/>
      <c r="D350" s="346"/>
      <c r="E350" s="346"/>
      <c r="F350" s="346"/>
      <c r="G350" s="497"/>
      <c r="H350" s="612"/>
      <c r="I350" s="189"/>
      <c r="J350" s="420">
        <f>H350*10%</f>
        <v>0</v>
      </c>
      <c r="K350" s="191"/>
      <c r="L350" s="191"/>
      <c r="M350" s="160"/>
      <c r="N350" s="305">
        <f t="shared" si="234"/>
        <v>0</v>
      </c>
      <c r="O350" s="160"/>
      <c r="P350" s="160"/>
      <c r="Q350" s="160"/>
      <c r="R350" s="160">
        <f t="shared" si="236"/>
        <v>0</v>
      </c>
      <c r="S350" s="123">
        <f t="shared" si="237"/>
        <v>0</v>
      </c>
      <c r="T350" s="191"/>
      <c r="U350" s="142"/>
      <c r="V350" s="142"/>
      <c r="W350" s="142"/>
      <c r="X350" s="142"/>
      <c r="Y350" s="142"/>
      <c r="Z350" s="142"/>
      <c r="AA350" s="142"/>
      <c r="AB350" s="142"/>
      <c r="AC350" s="173">
        <v>2</v>
      </c>
      <c r="AD350" s="96">
        <f>IF(AC350=1,M350,0)</f>
        <v>0</v>
      </c>
      <c r="AE350" s="175">
        <f>IF(AC350=1,S350,0)</f>
        <v>0</v>
      </c>
      <c r="AF350" s="96">
        <f>IF(AC350=2,M350,0)</f>
        <v>0</v>
      </c>
      <c r="AG350" s="175">
        <f>IF(AC350=2,S350,0)</f>
        <v>0</v>
      </c>
      <c r="AH350" s="96">
        <f>IF(AC350=3,M350,0)</f>
        <v>0</v>
      </c>
      <c r="AI350" s="175">
        <f>IF(AC350=3,S350,0)</f>
        <v>0</v>
      </c>
      <c r="AJ350" s="96">
        <f>IF(AC350=4,M350,0)</f>
        <v>0</v>
      </c>
      <c r="AK350" s="174">
        <f>IF(AC350=4,S350,0)</f>
        <v>0</v>
      </c>
    </row>
    <row r="351" spans="1:52" s="537" customFormat="1" hidden="1">
      <c r="A351" s="372" t="s">
        <v>791</v>
      </c>
      <c r="B351" s="190" t="s">
        <v>236</v>
      </c>
      <c r="C351" s="190" t="s">
        <v>141</v>
      </c>
      <c r="D351" s="368">
        <v>3231</v>
      </c>
      <c r="E351" s="368"/>
      <c r="F351" s="368">
        <v>6</v>
      </c>
      <c r="G351" s="497"/>
      <c r="H351" s="497">
        <v>4195</v>
      </c>
      <c r="I351" s="189"/>
      <c r="J351" s="333"/>
      <c r="K351" s="333"/>
      <c r="L351" s="333"/>
      <c r="M351" s="160"/>
      <c r="N351" s="305">
        <f>H351+I351+J351+K351+L351+M351</f>
        <v>4195</v>
      </c>
      <c r="O351" s="160"/>
      <c r="P351" s="160"/>
      <c r="Q351" s="160"/>
      <c r="R351" s="160">
        <f t="shared" si="236"/>
        <v>0</v>
      </c>
      <c r="S351" s="123">
        <f t="shared" si="237"/>
        <v>0</v>
      </c>
      <c r="T351" s="333"/>
      <c r="U351" s="142"/>
      <c r="V351" s="142"/>
      <c r="W351" s="142"/>
      <c r="X351" s="142"/>
      <c r="Y351" s="142"/>
      <c r="Z351" s="142"/>
      <c r="AA351" s="142"/>
      <c r="AB351" s="142"/>
      <c r="AC351" s="173"/>
      <c r="AD351" s="399"/>
      <c r="AE351" s="400"/>
      <c r="AF351" s="399"/>
      <c r="AG351" s="400"/>
      <c r="AH351" s="399"/>
      <c r="AI351" s="400"/>
      <c r="AJ351" s="399"/>
      <c r="AK351" s="401"/>
      <c r="AL351" s="527"/>
      <c r="AM351" s="527"/>
      <c r="AN351" s="527"/>
      <c r="AO351" s="527"/>
      <c r="AP351" s="527"/>
      <c r="AQ351" s="527"/>
      <c r="AR351" s="527"/>
      <c r="AS351" s="528"/>
      <c r="AT351" s="529"/>
      <c r="AU351" s="536"/>
      <c r="AV351" s="536"/>
      <c r="AW351" s="536"/>
      <c r="AX351" s="536"/>
      <c r="AY351" s="536"/>
      <c r="AZ351" s="536"/>
    </row>
    <row r="352" spans="1:52" ht="30" hidden="1">
      <c r="A352" s="372" t="s">
        <v>791</v>
      </c>
      <c r="B352" s="390" t="s">
        <v>88</v>
      </c>
      <c r="C352" s="199" t="s">
        <v>809</v>
      </c>
      <c r="D352" s="346">
        <v>3225</v>
      </c>
      <c r="E352" s="346">
        <v>24961</v>
      </c>
      <c r="F352" s="346">
        <v>9</v>
      </c>
      <c r="G352" s="497"/>
      <c r="H352" s="602">
        <v>5005</v>
      </c>
      <c r="I352" s="189"/>
      <c r="J352" s="191"/>
      <c r="K352" s="191"/>
      <c r="L352" s="191"/>
      <c r="M352" s="160"/>
      <c r="N352" s="305">
        <f t="shared" si="234"/>
        <v>5005</v>
      </c>
      <c r="O352" s="160"/>
      <c r="P352" s="160"/>
      <c r="Q352" s="160"/>
      <c r="R352" s="160">
        <f t="shared" si="236"/>
        <v>0</v>
      </c>
      <c r="S352" s="123">
        <f t="shared" si="237"/>
        <v>0</v>
      </c>
      <c r="T352" s="191"/>
      <c r="U352" s="142"/>
      <c r="V352" s="142"/>
      <c r="W352" s="142"/>
      <c r="X352" s="142"/>
      <c r="Y352" s="142"/>
      <c r="Z352" s="142"/>
      <c r="AA352" s="142"/>
      <c r="AB352" s="142"/>
      <c r="AC352" s="162">
        <v>2</v>
      </c>
      <c r="AD352" s="96">
        <f>IF(AC352=1,M352,0)</f>
        <v>0</v>
      </c>
      <c r="AE352" s="175">
        <f>IF(AC352=1,S352,0)</f>
        <v>0</v>
      </c>
      <c r="AF352" s="96">
        <f>IF(AC352=2,M352,0)</f>
        <v>0</v>
      </c>
      <c r="AG352" s="175">
        <f>IF(AC352=2,S352,0)</f>
        <v>0</v>
      </c>
      <c r="AH352" s="96">
        <f>IF(AC352=3,M352,0)</f>
        <v>0</v>
      </c>
      <c r="AI352" s="175">
        <f>IF(AC352=3,S352,0)</f>
        <v>0</v>
      </c>
      <c r="AJ352" s="96">
        <f>IF(AC352=4,M352,0)</f>
        <v>0</v>
      </c>
      <c r="AK352" s="174">
        <f>IF(AC352=4,S352,0)</f>
        <v>0</v>
      </c>
    </row>
    <row r="353" spans="1:52" ht="45.75" hidden="1" thickBot="1">
      <c r="A353" s="372" t="s">
        <v>793</v>
      </c>
      <c r="B353" s="380" t="s">
        <v>270</v>
      </c>
      <c r="C353" s="381" t="s">
        <v>803</v>
      </c>
      <c r="D353" s="346">
        <v>5132</v>
      </c>
      <c r="E353" s="346"/>
      <c r="F353" s="346">
        <v>3</v>
      </c>
      <c r="G353" s="497"/>
      <c r="H353" s="577">
        <v>3414</v>
      </c>
      <c r="I353" s="189"/>
      <c r="J353" s="191"/>
      <c r="K353" s="191"/>
      <c r="L353" s="191"/>
      <c r="M353" s="164"/>
      <c r="N353" s="305">
        <f t="shared" si="234"/>
        <v>3414</v>
      </c>
      <c r="O353" s="160"/>
      <c r="P353" s="160"/>
      <c r="Q353" s="160"/>
      <c r="R353" s="160"/>
      <c r="S353" s="123">
        <f t="shared" si="235"/>
        <v>0</v>
      </c>
      <c r="T353" s="191"/>
      <c r="U353" s="142"/>
      <c r="V353" s="142"/>
      <c r="W353" s="142"/>
      <c r="X353" s="142"/>
      <c r="Y353" s="142"/>
      <c r="Z353" s="142"/>
      <c r="AA353" s="142"/>
      <c r="AB353" s="142"/>
      <c r="AC353" s="162">
        <v>3</v>
      </c>
      <c r="AD353" s="96">
        <f>IF(AC353=1,M353,0)</f>
        <v>0</v>
      </c>
      <c r="AE353" s="175">
        <f>IF(AC353=1,S353,0)</f>
        <v>0</v>
      </c>
      <c r="AF353" s="96">
        <f>IF(AC353=2,M353,0)</f>
        <v>0</v>
      </c>
      <c r="AG353" s="175">
        <f>IF(AC353=2,S353,0)</f>
        <v>0</v>
      </c>
      <c r="AH353" s="96">
        <f>IF(AC353=3,M353,0)</f>
        <v>0</v>
      </c>
      <c r="AI353" s="175">
        <f>IF(AC353=3,S353,0)</f>
        <v>0</v>
      </c>
      <c r="AJ353" s="96">
        <f>IF(AC353=4,M353,0)</f>
        <v>0</v>
      </c>
      <c r="AK353" s="174">
        <f>IF(AC353=4,S353,0)</f>
        <v>0</v>
      </c>
    </row>
    <row r="354" spans="1:52" s="168" customFormat="1" hidden="1">
      <c r="A354" s="275"/>
      <c r="B354" s="300" t="s">
        <v>681</v>
      </c>
      <c r="C354" s="474"/>
      <c r="D354" s="474"/>
      <c r="E354" s="474"/>
      <c r="F354" s="474"/>
      <c r="G354" s="279">
        <f>G344+G345+G346+G348+G349+G350+G351+G352+G353+G347</f>
        <v>0</v>
      </c>
      <c r="H354" s="279"/>
      <c r="I354" s="474"/>
      <c r="J354" s="474"/>
      <c r="K354" s="474"/>
      <c r="L354" s="474"/>
      <c r="M354" s="280"/>
      <c r="N354" s="283"/>
      <c r="O354" s="282">
        <f>SUM(O344:O353)</f>
        <v>0</v>
      </c>
      <c r="P354" s="282"/>
      <c r="Q354" s="282"/>
      <c r="R354" s="282"/>
      <c r="S354" s="302">
        <f>SUM(S344:S353)</f>
        <v>0</v>
      </c>
      <c r="T354" s="209"/>
      <c r="U354" s="209"/>
      <c r="V354" s="209"/>
      <c r="W354" s="209"/>
      <c r="X354" s="209"/>
      <c r="Y354" s="209"/>
      <c r="Z354" s="209"/>
      <c r="AA354" s="209"/>
      <c r="AB354" s="209">
        <f>SUM(M344:M353)</f>
        <v>0</v>
      </c>
      <c r="AC354" s="406"/>
      <c r="AD354" s="407">
        <f t="shared" ref="AD354:AK354" si="238">SUM(AD344:AD353)</f>
        <v>0</v>
      </c>
      <c r="AE354" s="408">
        <f t="shared" si="238"/>
        <v>0</v>
      </c>
      <c r="AF354" s="407">
        <f t="shared" si="238"/>
        <v>0</v>
      </c>
      <c r="AG354" s="408">
        <f t="shared" si="238"/>
        <v>0</v>
      </c>
      <c r="AH354" s="407">
        <f t="shared" si="238"/>
        <v>0</v>
      </c>
      <c r="AI354" s="408">
        <f t="shared" si="238"/>
        <v>0</v>
      </c>
      <c r="AJ354" s="407">
        <f t="shared" si="238"/>
        <v>0</v>
      </c>
      <c r="AK354" s="408">
        <f t="shared" si="238"/>
        <v>0</v>
      </c>
      <c r="AL354" s="409">
        <f t="shared" ref="AL354:AS354" si="239">AD354</f>
        <v>0</v>
      </c>
      <c r="AM354" s="409">
        <f t="shared" si="239"/>
        <v>0</v>
      </c>
      <c r="AN354" s="409">
        <f t="shared" si="239"/>
        <v>0</v>
      </c>
      <c r="AO354" s="409">
        <f t="shared" si="239"/>
        <v>0</v>
      </c>
      <c r="AP354" s="409">
        <f t="shared" si="239"/>
        <v>0</v>
      </c>
      <c r="AQ354" s="409">
        <f t="shared" si="239"/>
        <v>0</v>
      </c>
      <c r="AR354" s="409">
        <f t="shared" si="239"/>
        <v>0</v>
      </c>
      <c r="AS354" s="410">
        <f t="shared" si="239"/>
        <v>0</v>
      </c>
      <c r="AT354" s="411"/>
      <c r="AU354" s="91"/>
      <c r="AV354" s="91"/>
      <c r="AW354" s="91"/>
      <c r="AX354" s="91"/>
      <c r="AY354" s="91"/>
      <c r="AZ354" s="91"/>
    </row>
    <row r="355" spans="1:52" hidden="1">
      <c r="A355" s="284"/>
      <c r="B355" s="303" t="s">
        <v>682</v>
      </c>
      <c r="C355" s="475"/>
      <c r="D355" s="475"/>
      <c r="E355" s="475"/>
      <c r="F355" s="475"/>
      <c r="G355" s="286">
        <f>SUM(G344:G349)</f>
        <v>0</v>
      </c>
      <c r="H355" s="286"/>
      <c r="I355" s="475"/>
      <c r="J355" s="475"/>
      <c r="K355" s="475"/>
      <c r="L355" s="475"/>
      <c r="M355" s="287"/>
      <c r="N355" s="288"/>
      <c r="O355" s="289">
        <f>SUM(O344:O349)</f>
        <v>0</v>
      </c>
      <c r="P355" s="289"/>
      <c r="Q355" s="289"/>
      <c r="R355" s="289"/>
      <c r="S355" s="351">
        <f>SUM(S344:S349)</f>
        <v>0</v>
      </c>
      <c r="T355" s="142"/>
      <c r="U355" s="142"/>
      <c r="V355" s="142"/>
      <c r="W355" s="142"/>
      <c r="X355" s="142"/>
      <c r="Y355" s="142"/>
      <c r="Z355" s="142"/>
      <c r="AA355" s="142"/>
      <c r="AB355" s="142"/>
      <c r="AC355" s="173"/>
      <c r="AD355" s="399"/>
      <c r="AE355" s="400"/>
      <c r="AF355" s="399"/>
      <c r="AG355" s="400"/>
      <c r="AH355" s="399"/>
      <c r="AI355" s="400"/>
      <c r="AJ355" s="399"/>
      <c r="AK355" s="401"/>
      <c r="AL355" s="527"/>
      <c r="AM355" s="527"/>
      <c r="AN355" s="527"/>
      <c r="AO355" s="527"/>
      <c r="AP355" s="527"/>
      <c r="AQ355" s="527"/>
      <c r="AR355" s="527"/>
      <c r="AS355" s="528"/>
      <c r="AT355" s="529"/>
    </row>
    <row r="356" spans="1:52" hidden="1">
      <c r="A356" s="284"/>
      <c r="B356" s="303" t="s">
        <v>683</v>
      </c>
      <c r="C356" s="475"/>
      <c r="D356" s="475"/>
      <c r="E356" s="475"/>
      <c r="F356" s="475"/>
      <c r="G356" s="286">
        <f>G350+G351+G352</f>
        <v>0</v>
      </c>
      <c r="H356" s="286"/>
      <c r="I356" s="475"/>
      <c r="J356" s="475"/>
      <c r="K356" s="475"/>
      <c r="L356" s="475"/>
      <c r="M356" s="287"/>
      <c r="N356" s="288"/>
      <c r="O356" s="289">
        <f>SUM(O350:O352)</f>
        <v>0</v>
      </c>
      <c r="P356" s="289"/>
      <c r="Q356" s="289"/>
      <c r="R356" s="289"/>
      <c r="S356" s="351">
        <f>SUM(S350:S352)</f>
        <v>0</v>
      </c>
      <c r="T356" s="142"/>
      <c r="U356" s="142"/>
      <c r="V356" s="142"/>
      <c r="W356" s="142"/>
      <c r="X356" s="142"/>
      <c r="Y356" s="142"/>
      <c r="Z356" s="142"/>
      <c r="AA356" s="142"/>
      <c r="AB356" s="142"/>
      <c r="AC356" s="173"/>
      <c r="AD356" s="399"/>
      <c r="AE356" s="400"/>
      <c r="AF356" s="399"/>
      <c r="AG356" s="400"/>
      <c r="AH356" s="399"/>
      <c r="AI356" s="400"/>
      <c r="AJ356" s="399"/>
      <c r="AK356" s="401"/>
      <c r="AL356" s="527"/>
      <c r="AM356" s="527"/>
      <c r="AN356" s="527"/>
      <c r="AO356" s="527"/>
      <c r="AP356" s="527"/>
      <c r="AQ356" s="527"/>
      <c r="AR356" s="527"/>
      <c r="AS356" s="528"/>
      <c r="AT356" s="529"/>
    </row>
    <row r="357" spans="1:52" hidden="1">
      <c r="A357" s="284"/>
      <c r="B357" s="303" t="s">
        <v>698</v>
      </c>
      <c r="C357" s="475"/>
      <c r="D357" s="475"/>
      <c r="E357" s="475"/>
      <c r="F357" s="475"/>
      <c r="G357" s="319">
        <f>SUM(G353:G353)</f>
        <v>0</v>
      </c>
      <c r="H357" s="319"/>
      <c r="I357" s="475"/>
      <c r="J357" s="475"/>
      <c r="K357" s="475"/>
      <c r="L357" s="475"/>
      <c r="M357" s="287"/>
      <c r="N357" s="288"/>
      <c r="O357" s="289">
        <f>O354-O355-O356</f>
        <v>0</v>
      </c>
      <c r="P357" s="289"/>
      <c r="Q357" s="289"/>
      <c r="R357" s="289"/>
      <c r="S357" s="351">
        <f>AI354</f>
        <v>0</v>
      </c>
      <c r="T357" s="142"/>
      <c r="U357" s="142"/>
      <c r="V357" s="142"/>
      <c r="W357" s="142"/>
      <c r="X357" s="142"/>
      <c r="Y357" s="142"/>
      <c r="Z357" s="142"/>
      <c r="AA357" s="142"/>
      <c r="AB357" s="142"/>
      <c r="AC357" s="173"/>
      <c r="AD357" s="399"/>
      <c r="AE357" s="400"/>
      <c r="AF357" s="399"/>
      <c r="AG357" s="400"/>
      <c r="AH357" s="399"/>
      <c r="AI357" s="400"/>
      <c r="AJ357" s="399"/>
      <c r="AK357" s="401"/>
      <c r="AL357" s="527"/>
      <c r="AM357" s="527"/>
      <c r="AN357" s="527"/>
      <c r="AO357" s="527"/>
      <c r="AP357" s="527"/>
      <c r="AQ357" s="527"/>
      <c r="AR357" s="527"/>
      <c r="AS357" s="528"/>
      <c r="AT357" s="529"/>
    </row>
    <row r="358" spans="1:52" ht="15.75" hidden="1" thickBot="1">
      <c r="A358" s="290"/>
      <c r="B358" s="323" t="s">
        <v>537</v>
      </c>
      <c r="C358" s="476"/>
      <c r="D358" s="476"/>
      <c r="E358" s="476"/>
      <c r="F358" s="476"/>
      <c r="G358" s="292"/>
      <c r="H358" s="292"/>
      <c r="I358" s="476"/>
      <c r="J358" s="476"/>
      <c r="K358" s="476"/>
      <c r="L358" s="476"/>
      <c r="M358" s="292"/>
      <c r="N358" s="295"/>
      <c r="O358" s="296"/>
      <c r="P358" s="296"/>
      <c r="Q358" s="296"/>
      <c r="R358" s="296"/>
      <c r="S358" s="308">
        <f>AK354</f>
        <v>0</v>
      </c>
      <c r="T358" s="142"/>
      <c r="U358" s="142"/>
      <c r="V358" s="142"/>
      <c r="W358" s="142"/>
      <c r="X358" s="142"/>
      <c r="Y358" s="142"/>
      <c r="Z358" s="142"/>
      <c r="AA358" s="142"/>
      <c r="AB358" s="142"/>
      <c r="AC358" s="173"/>
      <c r="AD358" s="399"/>
      <c r="AE358" s="400"/>
      <c r="AF358" s="399"/>
      <c r="AG358" s="400"/>
      <c r="AH358" s="399"/>
      <c r="AI358" s="400"/>
      <c r="AJ358" s="399"/>
      <c r="AK358" s="401"/>
      <c r="AL358" s="527"/>
      <c r="AM358" s="527"/>
      <c r="AN358" s="527"/>
      <c r="AO358" s="527"/>
      <c r="AP358" s="527"/>
      <c r="AQ358" s="527"/>
      <c r="AR358" s="527"/>
      <c r="AS358" s="528"/>
      <c r="AT358" s="529"/>
    </row>
    <row r="359" spans="1:52" ht="15.75" thickBot="1">
      <c r="A359" s="284"/>
      <c r="B359" s="350"/>
      <c r="C359" s="304"/>
      <c r="D359" s="304"/>
      <c r="E359" s="304"/>
      <c r="F359" s="304"/>
      <c r="G359" s="286"/>
      <c r="H359" s="304"/>
      <c r="I359" s="304"/>
      <c r="J359" s="304"/>
      <c r="K359" s="304"/>
      <c r="L359" s="304"/>
      <c r="M359" s="286"/>
      <c r="N359" s="288"/>
      <c r="O359" s="289"/>
      <c r="P359" s="289"/>
      <c r="Q359" s="289"/>
      <c r="R359" s="289"/>
      <c r="S359" s="305"/>
      <c r="T359" s="142"/>
      <c r="U359" s="142"/>
      <c r="V359" s="142"/>
      <c r="W359" s="142"/>
      <c r="X359" s="142"/>
      <c r="Y359" s="142"/>
      <c r="Z359" s="142"/>
      <c r="AA359" s="142"/>
      <c r="AB359" s="142"/>
    </row>
    <row r="360" spans="1:52" ht="18.75">
      <c r="A360" s="753" t="s">
        <v>1071</v>
      </c>
      <c r="B360" s="733"/>
      <c r="C360" s="733"/>
      <c r="D360" s="733"/>
      <c r="E360" s="733"/>
      <c r="F360" s="733"/>
      <c r="G360" s="733"/>
      <c r="H360" s="733"/>
      <c r="I360" s="733"/>
      <c r="J360" s="733"/>
      <c r="K360" s="733"/>
      <c r="L360" s="733"/>
      <c r="M360" s="733"/>
      <c r="N360" s="733"/>
      <c r="O360" s="733"/>
      <c r="P360" s="733"/>
      <c r="Q360" s="733"/>
      <c r="R360" s="733"/>
      <c r="S360" s="754"/>
      <c r="T360" s="237"/>
      <c r="U360" s="237"/>
      <c r="V360" s="237"/>
      <c r="W360" s="237"/>
      <c r="X360" s="237"/>
      <c r="Y360" s="237"/>
      <c r="Z360" s="237"/>
      <c r="AA360" s="237"/>
      <c r="AB360" s="205"/>
    </row>
    <row r="361" spans="1:52" s="530" customFormat="1" ht="45.75" customHeight="1">
      <c r="A361" s="372" t="s">
        <v>790</v>
      </c>
      <c r="B361" s="190" t="s">
        <v>1029</v>
      </c>
      <c r="C361" s="190" t="s">
        <v>799</v>
      </c>
      <c r="D361" s="191" t="s">
        <v>544</v>
      </c>
      <c r="E361" s="191"/>
      <c r="F361" s="191" t="s">
        <v>397</v>
      </c>
      <c r="G361" s="497">
        <v>1</v>
      </c>
      <c r="H361" s="575" t="s">
        <v>1022</v>
      </c>
      <c r="I361" s="588">
        <f>H361*10%</f>
        <v>581.5</v>
      </c>
      <c r="J361" s="191"/>
      <c r="K361" s="191"/>
      <c r="L361" s="232"/>
      <c r="M361" s="160"/>
      <c r="N361" s="245">
        <f t="shared" ref="N361" si="240">H361+I361+J361+K361+L361+M361</f>
        <v>6396.5</v>
      </c>
      <c r="O361" s="160"/>
      <c r="P361" s="160"/>
      <c r="Q361" s="160"/>
      <c r="R361" s="160"/>
      <c r="S361" s="123">
        <f t="shared" ref="S361" si="241">(N361+R361)*G361</f>
        <v>6396.5</v>
      </c>
      <c r="T361" s="142"/>
      <c r="U361" s="142"/>
      <c r="V361" s="142"/>
      <c r="W361" s="142"/>
      <c r="X361" s="142"/>
      <c r="Y361" s="142"/>
      <c r="Z361" s="142"/>
      <c r="AA361" s="142"/>
      <c r="AB361" s="142"/>
      <c r="AC361" s="173"/>
      <c r="AD361" s="399"/>
      <c r="AE361" s="400"/>
      <c r="AF361" s="399"/>
      <c r="AG361" s="400"/>
      <c r="AH361" s="399"/>
      <c r="AI361" s="400"/>
      <c r="AJ361" s="399"/>
      <c r="AK361" s="401"/>
      <c r="AL361" s="527"/>
      <c r="AM361" s="527"/>
      <c r="AN361" s="527"/>
      <c r="AO361" s="527"/>
      <c r="AP361" s="527"/>
      <c r="AQ361" s="527"/>
      <c r="AR361" s="527"/>
      <c r="AS361" s="528"/>
      <c r="AT361" s="529"/>
      <c r="AU361" s="529"/>
      <c r="AV361" s="529"/>
      <c r="AW361" s="529"/>
      <c r="AX361" s="529"/>
      <c r="AY361" s="529"/>
      <c r="AZ361" s="529"/>
    </row>
    <row r="362" spans="1:52" s="530" customFormat="1" ht="32.25" customHeight="1">
      <c r="A362" s="372" t="s">
        <v>790</v>
      </c>
      <c r="B362" s="190" t="s">
        <v>302</v>
      </c>
      <c r="C362" s="190" t="s">
        <v>302</v>
      </c>
      <c r="D362" s="191" t="s">
        <v>544</v>
      </c>
      <c r="E362" s="191"/>
      <c r="F362" s="191" t="s">
        <v>397</v>
      </c>
      <c r="G362" s="497">
        <v>0.25</v>
      </c>
      <c r="H362" s="573" t="s">
        <v>1022</v>
      </c>
      <c r="I362" s="575"/>
      <c r="J362" s="191"/>
      <c r="K362" s="191"/>
      <c r="L362" s="232"/>
      <c r="M362" s="160"/>
      <c r="N362" s="305">
        <f>H362+I362+J362+K362+L362+M362</f>
        <v>5815</v>
      </c>
      <c r="O362" s="160"/>
      <c r="P362" s="160"/>
      <c r="Q362" s="160"/>
      <c r="R362" s="160">
        <f>N362*20%</f>
        <v>1163</v>
      </c>
      <c r="S362" s="123">
        <f>(N362+R362)*G362</f>
        <v>1744.5</v>
      </c>
      <c r="T362" s="142"/>
      <c r="U362" s="142"/>
      <c r="V362" s="142"/>
      <c r="W362" s="142"/>
      <c r="X362" s="142"/>
      <c r="Y362" s="142"/>
      <c r="Z362" s="142"/>
      <c r="AA362" s="142"/>
      <c r="AB362" s="142"/>
      <c r="AC362" s="173">
        <v>1</v>
      </c>
      <c r="AD362" s="399">
        <f>IF(AC362=1,G362,0)</f>
        <v>0.25</v>
      </c>
      <c r="AE362" s="400">
        <f>IF(AC362=1,S362,0)</f>
        <v>1744.5</v>
      </c>
      <c r="AF362" s="399"/>
      <c r="AG362" s="400"/>
      <c r="AH362" s="399"/>
      <c r="AI362" s="400"/>
      <c r="AJ362" s="399"/>
      <c r="AK362" s="401"/>
      <c r="AL362" s="527"/>
      <c r="AM362" s="527"/>
      <c r="AN362" s="527"/>
      <c r="AO362" s="527"/>
      <c r="AP362" s="527"/>
      <c r="AQ362" s="527"/>
      <c r="AR362" s="527"/>
      <c r="AS362" s="528"/>
      <c r="AT362" s="529"/>
      <c r="AU362" s="529"/>
      <c r="AV362" s="529"/>
      <c r="AW362" s="529"/>
      <c r="AX362" s="529"/>
      <c r="AY362" s="529"/>
      <c r="AZ362" s="529"/>
    </row>
    <row r="363" spans="1:52" s="530" customFormat="1" ht="32.25" customHeight="1">
      <c r="A363" s="372" t="s">
        <v>790</v>
      </c>
      <c r="B363" s="190" t="s">
        <v>1007</v>
      </c>
      <c r="C363" s="190" t="s">
        <v>1006</v>
      </c>
      <c r="D363" s="191" t="s">
        <v>544</v>
      </c>
      <c r="E363" s="191"/>
      <c r="F363" s="191" t="s">
        <v>397</v>
      </c>
      <c r="G363" s="497">
        <v>1</v>
      </c>
      <c r="H363" s="573" t="s">
        <v>1022</v>
      </c>
      <c r="I363" s="575"/>
      <c r="J363" s="191"/>
      <c r="K363" s="191"/>
      <c r="L363" s="232"/>
      <c r="M363" s="160"/>
      <c r="N363" s="245">
        <f t="shared" ref="N363" si="242">H363+I363+J363+K363+L363+M363</f>
        <v>5815</v>
      </c>
      <c r="O363" s="160"/>
      <c r="P363" s="160"/>
      <c r="Q363" s="160"/>
      <c r="R363" s="160"/>
      <c r="S363" s="123">
        <f t="shared" ref="S363:S370" si="243">(N363+R363)*G363</f>
        <v>5815</v>
      </c>
      <c r="T363" s="142"/>
      <c r="U363" s="142"/>
      <c r="V363" s="142"/>
      <c r="W363" s="142"/>
      <c r="X363" s="142"/>
      <c r="Y363" s="142"/>
      <c r="Z363" s="142"/>
      <c r="AA363" s="142"/>
      <c r="AB363" s="142"/>
      <c r="AC363" s="173"/>
      <c r="AD363" s="399"/>
      <c r="AE363" s="400"/>
      <c r="AF363" s="399"/>
      <c r="AG363" s="400"/>
      <c r="AH363" s="399"/>
      <c r="AI363" s="400"/>
      <c r="AJ363" s="399"/>
      <c r="AK363" s="401"/>
      <c r="AL363" s="527"/>
      <c r="AM363" s="527"/>
      <c r="AN363" s="527"/>
      <c r="AO363" s="527"/>
      <c r="AP363" s="527"/>
      <c r="AQ363" s="527"/>
      <c r="AR363" s="527"/>
      <c r="AS363" s="528"/>
      <c r="AT363" s="529"/>
      <c r="AU363" s="529"/>
      <c r="AV363" s="529"/>
      <c r="AW363" s="529"/>
      <c r="AX363" s="529"/>
      <c r="AY363" s="529"/>
      <c r="AZ363" s="529"/>
    </row>
    <row r="364" spans="1:52" s="530" customFormat="1" ht="15" customHeight="1">
      <c r="A364" s="372" t="s">
        <v>790</v>
      </c>
      <c r="B364" s="663" t="s">
        <v>1008</v>
      </c>
      <c r="C364" s="190" t="s">
        <v>1008</v>
      </c>
      <c r="D364" s="191" t="s">
        <v>544</v>
      </c>
      <c r="E364" s="191"/>
      <c r="F364" s="191" t="s">
        <v>397</v>
      </c>
      <c r="G364" s="497">
        <v>1</v>
      </c>
      <c r="H364" s="573" t="s">
        <v>1022</v>
      </c>
      <c r="I364" s="575"/>
      <c r="J364" s="191"/>
      <c r="K364" s="191"/>
      <c r="L364" s="232"/>
      <c r="M364" s="160"/>
      <c r="N364" s="245">
        <f t="shared" ref="N364:N365" si="244">H364+I364+J364+K364+L364+M364</f>
        <v>5815</v>
      </c>
      <c r="O364" s="160"/>
      <c r="P364" s="160"/>
      <c r="Q364" s="160"/>
      <c r="R364" s="160"/>
      <c r="S364" s="123">
        <f t="shared" si="243"/>
        <v>5815</v>
      </c>
      <c r="T364" s="142"/>
      <c r="U364" s="142"/>
      <c r="V364" s="142"/>
      <c r="W364" s="142"/>
      <c r="X364" s="142"/>
      <c r="Y364" s="142"/>
      <c r="Z364" s="142"/>
      <c r="AA364" s="142"/>
      <c r="AB364" s="142"/>
      <c r="AC364" s="173"/>
      <c r="AD364" s="399"/>
      <c r="AE364" s="400"/>
      <c r="AF364" s="399"/>
      <c r="AG364" s="400"/>
      <c r="AH364" s="399"/>
      <c r="AI364" s="400"/>
      <c r="AJ364" s="399"/>
      <c r="AK364" s="401"/>
      <c r="AL364" s="527"/>
      <c r="AM364" s="527"/>
      <c r="AN364" s="527"/>
      <c r="AO364" s="527"/>
      <c r="AP364" s="527"/>
      <c r="AQ364" s="527"/>
      <c r="AR364" s="527"/>
      <c r="AS364" s="528"/>
      <c r="AT364" s="529"/>
      <c r="AU364" s="529"/>
      <c r="AV364" s="529"/>
      <c r="AW364" s="529"/>
      <c r="AX364" s="529"/>
      <c r="AY364" s="529"/>
      <c r="AZ364" s="529"/>
    </row>
    <row r="365" spans="1:52" s="530" customFormat="1" ht="15" customHeight="1">
      <c r="A365" s="372" t="s">
        <v>790</v>
      </c>
      <c r="B365" s="663" t="s">
        <v>591</v>
      </c>
      <c r="C365" s="663" t="s">
        <v>591</v>
      </c>
      <c r="D365" s="191" t="s">
        <v>595</v>
      </c>
      <c r="E365" s="201" t="s">
        <v>596</v>
      </c>
      <c r="F365" s="201" t="s">
        <v>397</v>
      </c>
      <c r="G365" s="581">
        <v>1</v>
      </c>
      <c r="H365" s="573" t="s">
        <v>1022</v>
      </c>
      <c r="I365" s="575"/>
      <c r="J365" s="191"/>
      <c r="K365" s="191"/>
      <c r="L365" s="232"/>
      <c r="M365" s="160"/>
      <c r="N365" s="245">
        <f t="shared" si="244"/>
        <v>5815</v>
      </c>
      <c r="O365" s="160"/>
      <c r="P365" s="160"/>
      <c r="Q365" s="160"/>
      <c r="R365" s="160"/>
      <c r="S365" s="123">
        <f t="shared" si="243"/>
        <v>5815</v>
      </c>
      <c r="T365" s="142"/>
      <c r="U365" s="142"/>
      <c r="V365" s="142"/>
      <c r="W365" s="142"/>
      <c r="X365" s="142"/>
      <c r="Y365" s="142"/>
      <c r="Z365" s="142"/>
      <c r="AA365" s="142"/>
      <c r="AB365" s="142"/>
      <c r="AC365" s="173"/>
      <c r="AD365" s="399"/>
      <c r="AE365" s="400"/>
      <c r="AF365" s="399"/>
      <c r="AG365" s="400"/>
      <c r="AH365" s="399"/>
      <c r="AI365" s="400"/>
      <c r="AJ365" s="399"/>
      <c r="AK365" s="401"/>
      <c r="AL365" s="527"/>
      <c r="AM365" s="527"/>
      <c r="AN365" s="527"/>
      <c r="AO365" s="527"/>
      <c r="AP365" s="527"/>
      <c r="AQ365" s="527"/>
      <c r="AR365" s="527"/>
      <c r="AS365" s="528"/>
      <c r="AT365" s="529"/>
      <c r="AU365" s="529"/>
      <c r="AV365" s="529"/>
      <c r="AW365" s="529"/>
      <c r="AX365" s="529"/>
      <c r="AY365" s="529"/>
      <c r="AZ365" s="529"/>
    </row>
    <row r="366" spans="1:52" s="530" customFormat="1" ht="15.75">
      <c r="A366" s="372" t="s">
        <v>790</v>
      </c>
      <c r="B366" s="653" t="s">
        <v>697</v>
      </c>
      <c r="C366" s="653" t="s">
        <v>697</v>
      </c>
      <c r="D366" s="191" t="s">
        <v>544</v>
      </c>
      <c r="E366" s="191" t="s">
        <v>1012</v>
      </c>
      <c r="F366" s="191" t="s">
        <v>397</v>
      </c>
      <c r="G366" s="497">
        <v>0.5</v>
      </c>
      <c r="H366" s="573" t="s">
        <v>1022</v>
      </c>
      <c r="I366" s="575"/>
      <c r="J366" s="191"/>
      <c r="K366" s="191"/>
      <c r="L366" s="232"/>
      <c r="M366" s="160"/>
      <c r="N366" s="305">
        <f>H366+I366+J366+K366+L366+M366</f>
        <v>5815</v>
      </c>
      <c r="O366" s="160"/>
      <c r="P366" s="160"/>
      <c r="Q366" s="160"/>
      <c r="R366" s="160">
        <f t="shared" ref="R366:R371" si="245">N366*20%</f>
        <v>1163</v>
      </c>
      <c r="S366" s="123">
        <f t="shared" si="243"/>
        <v>3489</v>
      </c>
      <c r="T366" s="142"/>
      <c r="U366" s="142"/>
      <c r="V366" s="142"/>
      <c r="W366" s="142"/>
      <c r="X366" s="142"/>
      <c r="Y366" s="142"/>
      <c r="Z366" s="142"/>
      <c r="AA366" s="142"/>
      <c r="AB366" s="142"/>
      <c r="AC366" s="173"/>
      <c r="AD366" s="399"/>
      <c r="AE366" s="400"/>
      <c r="AF366" s="399"/>
      <c r="AG366" s="400"/>
      <c r="AH366" s="399"/>
      <c r="AI366" s="400"/>
      <c r="AJ366" s="399"/>
      <c r="AK366" s="401"/>
      <c r="AL366" s="527"/>
      <c r="AM366" s="527"/>
      <c r="AN366" s="527"/>
      <c r="AO366" s="527"/>
      <c r="AP366" s="527"/>
      <c r="AQ366" s="527"/>
      <c r="AR366" s="527"/>
      <c r="AS366" s="528"/>
      <c r="AT366" s="529"/>
      <c r="AU366" s="529"/>
      <c r="AV366" s="529"/>
      <c r="AW366" s="529"/>
      <c r="AX366" s="529"/>
      <c r="AY366" s="529"/>
      <c r="AZ366" s="529"/>
    </row>
    <row r="367" spans="1:52" s="530" customFormat="1" ht="15.75">
      <c r="A367" s="372" t="s">
        <v>790</v>
      </c>
      <c r="B367" s="653" t="s">
        <v>1009</v>
      </c>
      <c r="C367" s="653" t="s">
        <v>1009</v>
      </c>
      <c r="D367" s="191" t="s">
        <v>544</v>
      </c>
      <c r="E367" s="191"/>
      <c r="F367" s="191" t="s">
        <v>397</v>
      </c>
      <c r="G367" s="497">
        <v>3</v>
      </c>
      <c r="H367" s="573" t="s">
        <v>1022</v>
      </c>
      <c r="I367" s="575"/>
      <c r="J367" s="191"/>
      <c r="K367" s="191"/>
      <c r="L367" s="232"/>
      <c r="M367" s="160"/>
      <c r="N367" s="245">
        <f t="shared" ref="N367" si="246">H367+I367+J367+K367+L367+M367</f>
        <v>5815</v>
      </c>
      <c r="O367" s="160"/>
      <c r="P367" s="160"/>
      <c r="Q367" s="160"/>
      <c r="R367" s="160"/>
      <c r="S367" s="123">
        <f t="shared" si="243"/>
        <v>17445</v>
      </c>
      <c r="T367" s="142"/>
      <c r="U367" s="142"/>
      <c r="V367" s="142"/>
      <c r="W367" s="142"/>
      <c r="X367" s="142"/>
      <c r="Y367" s="142"/>
      <c r="Z367" s="142"/>
      <c r="AA367" s="142"/>
      <c r="AB367" s="142"/>
      <c r="AC367" s="173"/>
      <c r="AD367" s="399"/>
      <c r="AE367" s="400"/>
      <c r="AF367" s="399"/>
      <c r="AG367" s="400"/>
      <c r="AH367" s="399"/>
      <c r="AI367" s="400"/>
      <c r="AJ367" s="399"/>
      <c r="AK367" s="401"/>
      <c r="AL367" s="527"/>
      <c r="AM367" s="527"/>
      <c r="AN367" s="527"/>
      <c r="AO367" s="527"/>
      <c r="AP367" s="527"/>
      <c r="AQ367" s="527"/>
      <c r="AR367" s="527"/>
      <c r="AS367" s="528"/>
      <c r="AT367" s="529"/>
      <c r="AU367" s="529"/>
      <c r="AV367" s="529"/>
      <c r="AW367" s="529"/>
      <c r="AX367" s="529"/>
      <c r="AY367" s="529"/>
      <c r="AZ367" s="529"/>
    </row>
    <row r="368" spans="1:52" s="530" customFormat="1" ht="15.75">
      <c r="A368" s="372" t="s">
        <v>790</v>
      </c>
      <c r="B368" s="653" t="s">
        <v>127</v>
      </c>
      <c r="C368" s="653" t="s">
        <v>127</v>
      </c>
      <c r="D368" s="195" t="s">
        <v>544</v>
      </c>
      <c r="E368" s="195"/>
      <c r="F368" s="195" t="s">
        <v>399</v>
      </c>
      <c r="G368" s="572">
        <v>2</v>
      </c>
      <c r="H368" s="602">
        <v>5527</v>
      </c>
      <c r="I368" s="592"/>
      <c r="J368" s="195"/>
      <c r="K368" s="195"/>
      <c r="L368" s="244"/>
      <c r="M368" s="160"/>
      <c r="N368" s="245">
        <f t="shared" ref="N368:N369" si="247">H368+I368+J368+K368+L368+M368</f>
        <v>5527</v>
      </c>
      <c r="O368" s="196"/>
      <c r="P368" s="196"/>
      <c r="Q368" s="196"/>
      <c r="R368" s="160"/>
      <c r="S368" s="123">
        <f>(N368+R368)*G368</f>
        <v>11054</v>
      </c>
      <c r="T368" s="142"/>
      <c r="U368" s="142"/>
      <c r="V368" s="142"/>
      <c r="W368" s="142"/>
      <c r="X368" s="142"/>
      <c r="Y368" s="142"/>
      <c r="Z368" s="142"/>
      <c r="AA368" s="142"/>
      <c r="AB368" s="142"/>
      <c r="AC368" s="173"/>
      <c r="AD368" s="399"/>
      <c r="AE368" s="400"/>
      <c r="AF368" s="399"/>
      <c r="AG368" s="400"/>
      <c r="AH368" s="399"/>
      <c r="AI368" s="400"/>
      <c r="AJ368" s="399"/>
      <c r="AK368" s="401"/>
      <c r="AL368" s="527"/>
      <c r="AM368" s="527"/>
      <c r="AN368" s="527"/>
      <c r="AO368" s="527"/>
      <c r="AP368" s="527"/>
      <c r="AQ368" s="527"/>
      <c r="AR368" s="527"/>
      <c r="AS368" s="528"/>
      <c r="AT368" s="529"/>
      <c r="AU368" s="529"/>
      <c r="AV368" s="529"/>
      <c r="AW368" s="529"/>
      <c r="AX368" s="529"/>
      <c r="AY368" s="529"/>
      <c r="AZ368" s="529"/>
    </row>
    <row r="369" spans="1:52" s="530" customFormat="1" ht="15.75">
      <c r="A369" s="372" t="s">
        <v>791</v>
      </c>
      <c r="B369" s="653" t="s">
        <v>1010</v>
      </c>
      <c r="C369" s="653" t="s">
        <v>1010</v>
      </c>
      <c r="D369" s="191" t="s">
        <v>1013</v>
      </c>
      <c r="E369" s="191"/>
      <c r="F369" s="191" t="s">
        <v>398</v>
      </c>
      <c r="G369" s="497">
        <v>2</v>
      </c>
      <c r="H369" s="573" t="s">
        <v>1026</v>
      </c>
      <c r="I369" s="575"/>
      <c r="J369" s="191"/>
      <c r="K369" s="191"/>
      <c r="L369" s="232"/>
      <c r="M369" s="160"/>
      <c r="N369" s="245">
        <f t="shared" si="247"/>
        <v>4633</v>
      </c>
      <c r="O369" s="160"/>
      <c r="P369" s="160"/>
      <c r="Q369" s="160"/>
      <c r="R369" s="160"/>
      <c r="S369" s="123">
        <f t="shared" si="243"/>
        <v>9266</v>
      </c>
      <c r="T369" s="142"/>
      <c r="U369" s="142"/>
      <c r="V369" s="142"/>
      <c r="W369" s="142"/>
      <c r="X369" s="142"/>
      <c r="Y369" s="142"/>
      <c r="Z369" s="142"/>
      <c r="AA369" s="142"/>
      <c r="AB369" s="142"/>
      <c r="AC369" s="173"/>
      <c r="AD369" s="399"/>
      <c r="AE369" s="400"/>
      <c r="AF369" s="399"/>
      <c r="AG369" s="400"/>
      <c r="AH369" s="399"/>
      <c r="AI369" s="400"/>
      <c r="AJ369" s="399"/>
      <c r="AK369" s="401"/>
      <c r="AL369" s="527"/>
      <c r="AM369" s="527"/>
      <c r="AN369" s="527"/>
      <c r="AO369" s="527"/>
      <c r="AP369" s="527"/>
      <c r="AQ369" s="527"/>
      <c r="AR369" s="527"/>
      <c r="AS369" s="528"/>
      <c r="AT369" s="529"/>
      <c r="AU369" s="529"/>
      <c r="AV369" s="529"/>
      <c r="AW369" s="529"/>
      <c r="AX369" s="529"/>
      <c r="AY369" s="529"/>
      <c r="AZ369" s="529"/>
    </row>
    <row r="370" spans="1:52" s="530" customFormat="1" ht="15.75">
      <c r="A370" s="372" t="s">
        <v>791</v>
      </c>
      <c r="B370" s="653" t="s">
        <v>1011</v>
      </c>
      <c r="C370" s="653" t="s">
        <v>1011</v>
      </c>
      <c r="D370" s="191" t="s">
        <v>1013</v>
      </c>
      <c r="E370" s="191"/>
      <c r="F370" s="191" t="s">
        <v>398</v>
      </c>
      <c r="G370" s="497">
        <v>2</v>
      </c>
      <c r="H370" s="573" t="s">
        <v>1026</v>
      </c>
      <c r="I370" s="575"/>
      <c r="J370" s="191"/>
      <c r="K370" s="191"/>
      <c r="L370" s="232"/>
      <c r="M370" s="160"/>
      <c r="N370" s="245">
        <f t="shared" ref="N370" si="248">H370+I370+J370+K370+L370+M370</f>
        <v>4633</v>
      </c>
      <c r="O370" s="160"/>
      <c r="P370" s="160"/>
      <c r="Q370" s="160"/>
      <c r="R370" s="160"/>
      <c r="S370" s="123">
        <f t="shared" si="243"/>
        <v>9266</v>
      </c>
      <c r="T370" s="142"/>
      <c r="U370" s="142"/>
      <c r="V370" s="142"/>
      <c r="W370" s="142"/>
      <c r="X370" s="142"/>
      <c r="Y370" s="142"/>
      <c r="Z370" s="142"/>
      <c r="AA370" s="142"/>
      <c r="AB370" s="142"/>
      <c r="AC370" s="173"/>
      <c r="AD370" s="399"/>
      <c r="AE370" s="400"/>
      <c r="AF370" s="399"/>
      <c r="AG370" s="400"/>
      <c r="AH370" s="399"/>
      <c r="AI370" s="400"/>
      <c r="AJ370" s="399"/>
      <c r="AK370" s="401"/>
      <c r="AL370" s="527"/>
      <c r="AM370" s="527"/>
      <c r="AN370" s="527"/>
      <c r="AO370" s="527"/>
      <c r="AP370" s="527"/>
      <c r="AQ370" s="527"/>
      <c r="AR370" s="527"/>
      <c r="AS370" s="528"/>
      <c r="AT370" s="529"/>
      <c r="AU370" s="529"/>
      <c r="AV370" s="529"/>
      <c r="AW370" s="529"/>
      <c r="AX370" s="529"/>
      <c r="AY370" s="529"/>
      <c r="AZ370" s="529"/>
    </row>
    <row r="371" spans="1:52" ht="30">
      <c r="A371" s="372" t="s">
        <v>791</v>
      </c>
      <c r="B371" s="190" t="s">
        <v>1061</v>
      </c>
      <c r="C371" s="379" t="s">
        <v>21</v>
      </c>
      <c r="D371" s="191" t="s">
        <v>505</v>
      </c>
      <c r="E371" s="191"/>
      <c r="F371" s="191" t="s">
        <v>401</v>
      </c>
      <c r="G371" s="497">
        <v>1</v>
      </c>
      <c r="H371" s="575" t="s">
        <v>1021</v>
      </c>
      <c r="I371" s="585">
        <f>H371*10%</f>
        <v>524</v>
      </c>
      <c r="J371" s="191"/>
      <c r="K371" s="191"/>
      <c r="L371" s="232"/>
      <c r="M371" s="160"/>
      <c r="N371" s="305">
        <f t="shared" ref="N371:N378" si="249">H371+I371+J371+K371+L371+M371</f>
        <v>5764</v>
      </c>
      <c r="O371" s="160"/>
      <c r="P371" s="160"/>
      <c r="Q371" s="160"/>
      <c r="R371" s="160">
        <f t="shared" si="245"/>
        <v>1152.8</v>
      </c>
      <c r="S371" s="123">
        <f t="shared" ref="S371:S375" si="250">G371*N371+(P371+R371)+O371</f>
        <v>6916.8</v>
      </c>
      <c r="T371" s="142"/>
      <c r="U371" s="142"/>
      <c r="V371" s="142"/>
      <c r="W371" s="142"/>
      <c r="X371" s="142"/>
      <c r="Y371" s="142"/>
      <c r="Z371" s="142"/>
      <c r="AA371" s="142"/>
      <c r="AB371" s="142"/>
      <c r="AC371" s="162">
        <v>2</v>
      </c>
      <c r="AD371" s="96">
        <f>IF(AC371=1,G371,0)</f>
        <v>0</v>
      </c>
      <c r="AE371" s="175">
        <f>IF(AC371=1,S371,0)</f>
        <v>0</v>
      </c>
      <c r="AF371" s="96">
        <f>IF(AC371=2,G371,0)</f>
        <v>1</v>
      </c>
      <c r="AG371" s="175">
        <f>IF(AC371=2,S371,0)</f>
        <v>6916.8</v>
      </c>
      <c r="AH371" s="96">
        <f>IF(AC371=3,G371,0)</f>
        <v>0</v>
      </c>
      <c r="AI371" s="175">
        <f>IF(AC371=3,S371,0)</f>
        <v>0</v>
      </c>
      <c r="AJ371" s="96">
        <f>IF(AC371=4,G371,0)</f>
        <v>0</v>
      </c>
      <c r="AK371" s="174">
        <f>IF(AC371=4,S371,0)</f>
        <v>0</v>
      </c>
    </row>
    <row r="372" spans="1:52" s="230" customFormat="1" ht="30">
      <c r="A372" s="372" t="s">
        <v>791</v>
      </c>
      <c r="B372" s="190" t="s">
        <v>89</v>
      </c>
      <c r="C372" s="190" t="s">
        <v>971</v>
      </c>
      <c r="D372" s="191" t="s">
        <v>505</v>
      </c>
      <c r="E372" s="191"/>
      <c r="F372" s="191" t="s">
        <v>399</v>
      </c>
      <c r="G372" s="497">
        <v>2</v>
      </c>
      <c r="H372" s="602">
        <v>5527</v>
      </c>
      <c r="I372" s="575"/>
      <c r="J372" s="191"/>
      <c r="K372" s="191"/>
      <c r="L372" s="366"/>
      <c r="M372" s="532"/>
      <c r="N372" s="305">
        <f>H372+I372+J372+K372+L372+M372</f>
        <v>5527</v>
      </c>
      <c r="O372" s="160"/>
      <c r="P372" s="160"/>
      <c r="Q372" s="160"/>
      <c r="R372" s="160">
        <f>N372*30%</f>
        <v>1658.1</v>
      </c>
      <c r="S372" s="123">
        <f t="shared" si="250"/>
        <v>12712.1</v>
      </c>
      <c r="T372" s="314"/>
      <c r="U372" s="314"/>
      <c r="V372" s="314"/>
      <c r="W372" s="314"/>
      <c r="X372" s="314"/>
      <c r="Y372" s="314"/>
      <c r="Z372" s="314"/>
      <c r="AA372" s="314"/>
      <c r="AB372" s="142"/>
      <c r="AC372" s="223"/>
      <c r="AD372" s="224"/>
      <c r="AE372" s="225"/>
      <c r="AF372" s="224"/>
      <c r="AG372" s="225"/>
      <c r="AH372" s="224"/>
      <c r="AI372" s="225"/>
      <c r="AJ372" s="224"/>
      <c r="AK372" s="226"/>
      <c r="AL372" s="227"/>
      <c r="AM372" s="227"/>
      <c r="AN372" s="227"/>
      <c r="AO372" s="227"/>
      <c r="AP372" s="227"/>
      <c r="AQ372" s="227"/>
      <c r="AR372" s="227"/>
      <c r="AS372" s="228"/>
      <c r="AT372" s="229"/>
      <c r="AU372" s="229"/>
      <c r="AV372" s="229"/>
      <c r="AW372" s="229"/>
      <c r="AX372" s="229"/>
      <c r="AY372" s="229"/>
      <c r="AZ372" s="229"/>
    </row>
    <row r="373" spans="1:52" s="230" customFormat="1" ht="30">
      <c r="A373" s="372" t="s">
        <v>791</v>
      </c>
      <c r="B373" s="190" t="s">
        <v>1062</v>
      </c>
      <c r="C373" s="190" t="s">
        <v>971</v>
      </c>
      <c r="D373" s="191" t="s">
        <v>505</v>
      </c>
      <c r="E373" s="191"/>
      <c r="F373" s="191" t="s">
        <v>401</v>
      </c>
      <c r="G373" s="497">
        <v>3</v>
      </c>
      <c r="H373" s="602">
        <v>5240</v>
      </c>
      <c r="I373" s="575"/>
      <c r="J373" s="191"/>
      <c r="K373" s="191"/>
      <c r="L373" s="366"/>
      <c r="M373" s="532"/>
      <c r="N373" s="305">
        <f>H373+I373+J373+K373+L373+M373</f>
        <v>5240</v>
      </c>
      <c r="O373" s="160"/>
      <c r="P373" s="160"/>
      <c r="Q373" s="160"/>
      <c r="R373" s="160">
        <f>N373*30%</f>
        <v>1572</v>
      </c>
      <c r="S373" s="123">
        <f t="shared" ref="S373" si="251">G373*N373+(P373+R373)+O373</f>
        <v>17292</v>
      </c>
      <c r="T373" s="314"/>
      <c r="U373" s="314"/>
      <c r="V373" s="314"/>
      <c r="W373" s="314"/>
      <c r="X373" s="314"/>
      <c r="Y373" s="314"/>
      <c r="Z373" s="314"/>
      <c r="AA373" s="314"/>
      <c r="AB373" s="142"/>
      <c r="AC373" s="223"/>
      <c r="AD373" s="224"/>
      <c r="AE373" s="225"/>
      <c r="AF373" s="224"/>
      <c r="AG373" s="225"/>
      <c r="AH373" s="224"/>
      <c r="AI373" s="225"/>
      <c r="AJ373" s="224"/>
      <c r="AK373" s="226"/>
      <c r="AL373" s="227"/>
      <c r="AM373" s="227"/>
      <c r="AN373" s="227"/>
      <c r="AO373" s="227"/>
      <c r="AP373" s="227"/>
      <c r="AQ373" s="227"/>
      <c r="AR373" s="227"/>
      <c r="AS373" s="228"/>
      <c r="AT373" s="229"/>
      <c r="AU373" s="229"/>
      <c r="AV373" s="229"/>
      <c r="AW373" s="229"/>
      <c r="AX373" s="229"/>
      <c r="AY373" s="229"/>
      <c r="AZ373" s="229"/>
    </row>
    <row r="374" spans="1:52" s="230" customFormat="1" ht="30">
      <c r="A374" s="372" t="s">
        <v>791</v>
      </c>
      <c r="B374" s="190" t="s">
        <v>556</v>
      </c>
      <c r="C374" s="190" t="s">
        <v>304</v>
      </c>
      <c r="D374" s="311" t="s">
        <v>505</v>
      </c>
      <c r="E374" s="311"/>
      <c r="F374" s="311" t="s">
        <v>399</v>
      </c>
      <c r="G374" s="497">
        <v>1</v>
      </c>
      <c r="H374" s="602">
        <v>5527</v>
      </c>
      <c r="I374" s="598"/>
      <c r="J374" s="311"/>
      <c r="K374" s="311"/>
      <c r="L374" s="315"/>
      <c r="M374" s="316"/>
      <c r="N374" s="305">
        <f>H374+I374+J374+K374+L374+M374</f>
        <v>5527</v>
      </c>
      <c r="O374" s="313"/>
      <c r="P374" s="313"/>
      <c r="Q374" s="313"/>
      <c r="R374" s="160">
        <f>N374*30%</f>
        <v>1658.1</v>
      </c>
      <c r="S374" s="123">
        <f t="shared" si="250"/>
        <v>7185.1</v>
      </c>
      <c r="T374" s="314"/>
      <c r="U374" s="314"/>
      <c r="V374" s="314"/>
      <c r="W374" s="314"/>
      <c r="X374" s="314"/>
      <c r="Y374" s="314"/>
      <c r="Z374" s="314"/>
      <c r="AA374" s="314"/>
      <c r="AB374" s="142"/>
      <c r="AC374" s="223"/>
      <c r="AD374" s="224"/>
      <c r="AE374" s="225"/>
      <c r="AF374" s="224"/>
      <c r="AG374" s="225"/>
      <c r="AH374" s="224"/>
      <c r="AI374" s="225"/>
      <c r="AJ374" s="224"/>
      <c r="AK374" s="226"/>
      <c r="AL374" s="227"/>
      <c r="AM374" s="227"/>
      <c r="AN374" s="227"/>
      <c r="AO374" s="227"/>
      <c r="AP374" s="227"/>
      <c r="AQ374" s="227"/>
      <c r="AR374" s="227"/>
      <c r="AS374" s="228"/>
      <c r="AT374" s="229"/>
      <c r="AU374" s="229"/>
      <c r="AV374" s="229"/>
      <c r="AW374" s="229"/>
      <c r="AX374" s="229"/>
      <c r="AY374" s="229"/>
      <c r="AZ374" s="229"/>
    </row>
    <row r="375" spans="1:52">
      <c r="A375" s="372" t="s">
        <v>791</v>
      </c>
      <c r="B375" s="190" t="s">
        <v>557</v>
      </c>
      <c r="C375" s="190" t="s">
        <v>304</v>
      </c>
      <c r="D375" s="191" t="s">
        <v>505</v>
      </c>
      <c r="E375" s="195"/>
      <c r="F375" s="195" t="s">
        <v>398</v>
      </c>
      <c r="G375" s="572">
        <v>1</v>
      </c>
      <c r="H375" s="497">
        <v>4633</v>
      </c>
      <c r="I375" s="592"/>
      <c r="J375" s="195"/>
      <c r="K375" s="195"/>
      <c r="L375" s="244"/>
      <c r="M375" s="160"/>
      <c r="N375" s="245">
        <f t="shared" si="249"/>
        <v>4633</v>
      </c>
      <c r="O375" s="196"/>
      <c r="P375" s="196"/>
      <c r="Q375" s="196"/>
      <c r="R375" s="160">
        <f t="shared" ref="R375" si="252">N375*30%</f>
        <v>1389.9</v>
      </c>
      <c r="S375" s="123">
        <f t="shared" si="250"/>
        <v>6022.9</v>
      </c>
      <c r="T375" s="142"/>
      <c r="U375" s="142"/>
      <c r="V375" s="142"/>
      <c r="W375" s="142"/>
      <c r="X375" s="142"/>
      <c r="Y375" s="142"/>
      <c r="Z375" s="142"/>
      <c r="AA375" s="142"/>
      <c r="AB375" s="142"/>
    </row>
    <row r="376" spans="1:52" ht="30">
      <c r="A376" s="372" t="s">
        <v>790</v>
      </c>
      <c r="B376" s="190" t="s">
        <v>1014</v>
      </c>
      <c r="C376" s="194" t="s">
        <v>735</v>
      </c>
      <c r="D376" s="195" t="s">
        <v>544</v>
      </c>
      <c r="E376" s="195"/>
      <c r="F376" s="195" t="s">
        <v>399</v>
      </c>
      <c r="G376" s="572">
        <v>1</v>
      </c>
      <c r="H376" s="602">
        <v>5527</v>
      </c>
      <c r="I376" s="592"/>
      <c r="J376" s="195"/>
      <c r="K376" s="195"/>
      <c r="L376" s="244"/>
      <c r="M376" s="160"/>
      <c r="N376" s="245">
        <f t="shared" ref="N376:N377" si="253">H376+I376+J376+K376+L376+M376</f>
        <v>5527</v>
      </c>
      <c r="O376" s="196"/>
      <c r="P376" s="196"/>
      <c r="Q376" s="196"/>
      <c r="R376" s="196"/>
      <c r="S376" s="123">
        <f t="shared" ref="S376" si="254">(N376+R376)*G376</f>
        <v>5527</v>
      </c>
      <c r="T376" s="142"/>
      <c r="U376" s="142"/>
      <c r="V376" s="142"/>
      <c r="W376" s="142"/>
      <c r="X376" s="142"/>
      <c r="Y376" s="142"/>
      <c r="Z376" s="142"/>
      <c r="AA376" s="142"/>
      <c r="AB376" s="142"/>
    </row>
    <row r="377" spans="1:52" ht="15.75" thickBot="1">
      <c r="A377" s="372" t="s">
        <v>792</v>
      </c>
      <c r="B377" s="190" t="s">
        <v>335</v>
      </c>
      <c r="C377" s="190" t="s">
        <v>335</v>
      </c>
      <c r="D377" s="191" t="s">
        <v>511</v>
      </c>
      <c r="E377" s="191" t="s">
        <v>634</v>
      </c>
      <c r="F377" s="191" t="s">
        <v>400</v>
      </c>
      <c r="G377" s="497">
        <v>1</v>
      </c>
      <c r="H377" s="573" t="s">
        <v>1023</v>
      </c>
      <c r="I377" s="575"/>
      <c r="J377" s="191"/>
      <c r="K377" s="191"/>
      <c r="L377" s="189"/>
      <c r="M377" s="160"/>
      <c r="N377" s="245">
        <f t="shared" si="253"/>
        <v>4058</v>
      </c>
      <c r="O377" s="160"/>
      <c r="P377" s="160"/>
      <c r="Q377" s="160"/>
      <c r="R377" s="160"/>
      <c r="S377" s="123">
        <f t="shared" ref="S377" si="255">G377*N377+(P377+R377)+O377</f>
        <v>4058</v>
      </c>
      <c r="T377" s="193"/>
      <c r="U377" s="142"/>
      <c r="V377" s="142"/>
      <c r="W377" s="142"/>
      <c r="X377" s="142"/>
      <c r="Y377" s="142"/>
      <c r="Z377" s="142"/>
      <c r="AA377" s="142"/>
      <c r="AB377" s="142"/>
      <c r="AC377" s="162">
        <v>4</v>
      </c>
      <c r="AD377" s="96">
        <f t="shared" ref="AD377" si="256">IF(AC377=1,G377,0)</f>
        <v>0</v>
      </c>
      <c r="AE377" s="175">
        <f t="shared" ref="AE377" si="257">IF(AC377=1,S377,0)</f>
        <v>0</v>
      </c>
      <c r="AF377" s="96">
        <f t="shared" ref="AF377" si="258">IF(AC377=2,G377,0)</f>
        <v>0</v>
      </c>
      <c r="AG377" s="175">
        <f t="shared" ref="AG377" si="259">IF(AC377=2,S377,0)</f>
        <v>0</v>
      </c>
      <c r="AH377" s="96">
        <f t="shared" ref="AH377" si="260">IF(AC377=3,G377,0)</f>
        <v>0</v>
      </c>
      <c r="AI377" s="175">
        <f t="shared" ref="AI377" si="261">IF(AC377=3,S377,0)</f>
        <v>0</v>
      </c>
      <c r="AJ377" s="96">
        <f t="shared" ref="AJ377" si="262">IF(AC377=4,G377,0)</f>
        <v>1</v>
      </c>
      <c r="AK377" s="174">
        <f t="shared" ref="AK377" si="263">IF(AC377=4,S377,0)</f>
        <v>4058</v>
      </c>
    </row>
    <row r="378" spans="1:52" ht="45.75" thickBot="1">
      <c r="A378" s="372" t="s">
        <v>793</v>
      </c>
      <c r="B378" s="200" t="s">
        <v>270</v>
      </c>
      <c r="C378" s="654" t="s">
        <v>803</v>
      </c>
      <c r="D378" s="234" t="s">
        <v>508</v>
      </c>
      <c r="E378" s="234"/>
      <c r="F378" s="234" t="s">
        <v>402</v>
      </c>
      <c r="G378" s="655">
        <v>4.5</v>
      </c>
      <c r="H378" s="656">
        <v>3770</v>
      </c>
      <c r="I378" s="657"/>
      <c r="J378" s="234"/>
      <c r="K378" s="234"/>
      <c r="L378" s="658"/>
      <c r="M378" s="473"/>
      <c r="N378" s="330">
        <f t="shared" si="249"/>
        <v>3770</v>
      </c>
      <c r="O378" s="659"/>
      <c r="P378" s="659"/>
      <c r="Q378" s="659"/>
      <c r="R378" s="659"/>
      <c r="S378" s="660">
        <f>G378*N378+(P378+R378)+O378</f>
        <v>16965</v>
      </c>
      <c r="T378" s="142"/>
      <c r="U378" s="142"/>
      <c r="V378" s="142"/>
      <c r="W378" s="142"/>
      <c r="X378" s="142"/>
      <c r="Y378" s="142"/>
      <c r="Z378" s="142"/>
      <c r="AA378" s="142"/>
      <c r="AB378" s="142"/>
      <c r="AC378" s="162">
        <v>3</v>
      </c>
      <c r="AD378" s="96">
        <f>IF(AC378=1,G378,0)</f>
        <v>0</v>
      </c>
      <c r="AE378" s="175">
        <f>IF(AC378=1,S378,0)</f>
        <v>0</v>
      </c>
      <c r="AF378" s="96">
        <f>IF(AC378=2,G378,0)</f>
        <v>0</v>
      </c>
      <c r="AG378" s="175">
        <f>IF(AC378=2,S378,0)</f>
        <v>0</v>
      </c>
      <c r="AH378" s="96">
        <f>IF(AC378=3,G378,0)</f>
        <v>4.5</v>
      </c>
      <c r="AI378" s="175">
        <f>IF(AC378=3,S378,0)</f>
        <v>16965</v>
      </c>
      <c r="AJ378" s="96">
        <f>IF(AC378=4,G378,0)</f>
        <v>0</v>
      </c>
      <c r="AK378" s="174">
        <f>IF(AC378=4,S378,0)</f>
        <v>0</v>
      </c>
    </row>
    <row r="379" spans="1:52" s="168" customFormat="1">
      <c r="A379" s="275"/>
      <c r="B379" s="300" t="s">
        <v>681</v>
      </c>
      <c r="C379" s="301"/>
      <c r="D379" s="301"/>
      <c r="E379" s="301"/>
      <c r="F379" s="301"/>
      <c r="G379" s="317">
        <f>SUM(G361:G378)</f>
        <v>28.25</v>
      </c>
      <c r="H379" s="318"/>
      <c r="I379" s="301"/>
      <c r="J379" s="301"/>
      <c r="K379" s="301"/>
      <c r="L379" s="301"/>
      <c r="M379" s="280"/>
      <c r="N379" s="283"/>
      <c r="O379" s="282">
        <f>SUM(O362:O378)</f>
        <v>0</v>
      </c>
      <c r="P379" s="282"/>
      <c r="Q379" s="282"/>
      <c r="R379" s="282"/>
      <c r="S379" s="317">
        <f>SUM(S361:S378)</f>
        <v>152784.9</v>
      </c>
      <c r="T379" s="317"/>
      <c r="U379" s="317"/>
      <c r="V379" s="317"/>
      <c r="W379" s="317"/>
      <c r="X379" s="317"/>
      <c r="Y379" s="317"/>
      <c r="Z379" s="317"/>
      <c r="AA379" s="317"/>
      <c r="AB379" s="317">
        <f>SUM(G362:G378)</f>
        <v>27.25</v>
      </c>
      <c r="AC379" s="169"/>
      <c r="AD379" s="170">
        <f t="shared" ref="AD379:AK379" si="264">SUM(AD362:AD378)</f>
        <v>0.25</v>
      </c>
      <c r="AE379" s="171">
        <f t="shared" si="264"/>
        <v>1744.5</v>
      </c>
      <c r="AF379" s="170">
        <f t="shared" si="264"/>
        <v>1</v>
      </c>
      <c r="AG379" s="171">
        <f t="shared" si="264"/>
        <v>6916.8</v>
      </c>
      <c r="AH379" s="170">
        <f t="shared" si="264"/>
        <v>4.5</v>
      </c>
      <c r="AI379" s="171">
        <f t="shared" si="264"/>
        <v>16965</v>
      </c>
      <c r="AJ379" s="170">
        <f t="shared" si="264"/>
        <v>1</v>
      </c>
      <c r="AK379" s="171">
        <f t="shared" si="264"/>
        <v>4058</v>
      </c>
      <c r="AL379" s="185">
        <f t="shared" ref="AL379:AS379" si="265">AD379</f>
        <v>0.25</v>
      </c>
      <c r="AM379" s="185">
        <f t="shared" si="265"/>
        <v>1744.5</v>
      </c>
      <c r="AN379" s="185">
        <f t="shared" si="265"/>
        <v>1</v>
      </c>
      <c r="AO379" s="185">
        <f t="shared" si="265"/>
        <v>6916.8</v>
      </c>
      <c r="AP379" s="185">
        <f t="shared" si="265"/>
        <v>4.5</v>
      </c>
      <c r="AQ379" s="185">
        <f t="shared" si="265"/>
        <v>16965</v>
      </c>
      <c r="AR379" s="185">
        <f t="shared" si="265"/>
        <v>1</v>
      </c>
      <c r="AS379" s="186">
        <f t="shared" si="265"/>
        <v>4058</v>
      </c>
      <c r="AT379" s="91"/>
      <c r="AU379" s="91"/>
      <c r="AV379" s="91"/>
      <c r="AW379" s="91"/>
      <c r="AX379" s="91"/>
      <c r="AY379" s="91"/>
      <c r="AZ379" s="91"/>
    </row>
    <row r="380" spans="1:52">
      <c r="A380" s="284"/>
      <c r="B380" s="303" t="s">
        <v>682</v>
      </c>
      <c r="C380" s="304"/>
      <c r="D380" s="304"/>
      <c r="E380" s="304"/>
      <c r="F380" s="304"/>
      <c r="G380" s="319">
        <f>G361+G362+G363+G364+G366</f>
        <v>3.75</v>
      </c>
      <c r="H380" s="320"/>
      <c r="I380" s="304"/>
      <c r="J380" s="304"/>
      <c r="K380" s="304"/>
      <c r="L380" s="304"/>
      <c r="M380" s="287"/>
      <c r="N380" s="288"/>
      <c r="O380" s="289"/>
      <c r="P380" s="289"/>
      <c r="Q380" s="289"/>
      <c r="R380" s="289"/>
      <c r="S380" s="319">
        <f>S361+S362+S363+S364+S366</f>
        <v>23260</v>
      </c>
      <c r="T380" s="142"/>
      <c r="U380" s="142"/>
      <c r="V380" s="142"/>
      <c r="W380" s="142"/>
      <c r="X380" s="142"/>
      <c r="Y380" s="142"/>
      <c r="Z380" s="142"/>
      <c r="AA380" s="142"/>
      <c r="AB380" s="142"/>
    </row>
    <row r="381" spans="1:52">
      <c r="A381" s="284"/>
      <c r="B381" s="303" t="s">
        <v>693</v>
      </c>
      <c r="C381" s="304"/>
      <c r="D381" s="304"/>
      <c r="E381" s="304"/>
      <c r="F381" s="304"/>
      <c r="G381" s="319">
        <f>SUM(G371:G375)</f>
        <v>8</v>
      </c>
      <c r="H381" s="320"/>
      <c r="I381" s="304"/>
      <c r="J381" s="304"/>
      <c r="K381" s="304"/>
      <c r="L381" s="304"/>
      <c r="M381" s="287"/>
      <c r="N381" s="288"/>
      <c r="O381" s="289">
        <f>SUM(O371:O372)</f>
        <v>0</v>
      </c>
      <c r="P381" s="289"/>
      <c r="Q381" s="289"/>
      <c r="R381" s="289"/>
      <c r="S381" s="319">
        <f>SUM(S371:S375)</f>
        <v>50128.9</v>
      </c>
      <c r="T381" s="142"/>
      <c r="U381" s="142"/>
      <c r="V381" s="142"/>
      <c r="W381" s="142"/>
      <c r="X381" s="142"/>
      <c r="Y381" s="142"/>
      <c r="Z381" s="142"/>
      <c r="AA381" s="142"/>
      <c r="AB381" s="142"/>
    </row>
    <row r="382" spans="1:52" ht="15.75" thickBot="1">
      <c r="A382" s="338"/>
      <c r="B382" s="306" t="s">
        <v>698</v>
      </c>
      <c r="C382" s="307"/>
      <c r="D382" s="307"/>
      <c r="E382" s="307"/>
      <c r="F382" s="307"/>
      <c r="G382" s="321">
        <f>G378</f>
        <v>4.5</v>
      </c>
      <c r="H382" s="558"/>
      <c r="I382" s="556"/>
      <c r="J382" s="556"/>
      <c r="K382" s="556"/>
      <c r="L382" s="556"/>
      <c r="M382" s="559"/>
      <c r="N382" s="341"/>
      <c r="O382" s="342"/>
      <c r="P382" s="342"/>
      <c r="Q382" s="342"/>
      <c r="R382" s="342"/>
      <c r="S382" s="321">
        <f>S378</f>
        <v>16965</v>
      </c>
      <c r="T382" s="142"/>
      <c r="U382" s="142"/>
      <c r="V382" s="142"/>
      <c r="W382" s="142"/>
      <c r="X382" s="142"/>
      <c r="Y382" s="142"/>
      <c r="Z382" s="142"/>
      <c r="AA382" s="142"/>
      <c r="AB382" s="142"/>
    </row>
    <row r="383" spans="1:52">
      <c r="A383" s="338"/>
      <c r="B383" s="339" t="s">
        <v>684</v>
      </c>
      <c r="C383" s="556"/>
      <c r="D383" s="556"/>
      <c r="E383" s="556"/>
      <c r="F383" s="556"/>
      <c r="G383" s="557">
        <f>G365+G367+G368+G369+G370+G376+G377</f>
        <v>12</v>
      </c>
      <c r="H383" s="558"/>
      <c r="I383" s="556"/>
      <c r="J383" s="556"/>
      <c r="K383" s="556"/>
      <c r="L383" s="556"/>
      <c r="M383" s="559"/>
      <c r="N383" s="341"/>
      <c r="O383" s="342">
        <f>O378</f>
        <v>0</v>
      </c>
      <c r="P383" s="342"/>
      <c r="Q383" s="342"/>
      <c r="R383" s="342"/>
      <c r="S383" s="557">
        <f>S376+S377+S368+S369+S370+S367+S365</f>
        <v>62431</v>
      </c>
      <c r="T383" s="142"/>
      <c r="U383" s="142"/>
      <c r="V383" s="142"/>
      <c r="W383" s="142"/>
      <c r="X383" s="142"/>
      <c r="Y383" s="142"/>
      <c r="Z383" s="142"/>
      <c r="AA383" s="142"/>
      <c r="AB383" s="142"/>
    </row>
    <row r="384" spans="1:52" ht="18.75">
      <c r="A384" s="726" t="s">
        <v>1088</v>
      </c>
      <c r="B384" s="727"/>
      <c r="C384" s="727"/>
      <c r="D384" s="727"/>
      <c r="E384" s="727"/>
      <c r="F384" s="727"/>
      <c r="G384" s="727"/>
      <c r="H384" s="727"/>
      <c r="I384" s="727"/>
      <c r="J384" s="727"/>
      <c r="K384" s="727"/>
      <c r="L384" s="727"/>
      <c r="M384" s="727"/>
      <c r="N384" s="727"/>
      <c r="O384" s="727"/>
      <c r="P384" s="727"/>
      <c r="Q384" s="727"/>
      <c r="R384" s="727"/>
      <c r="S384" s="728"/>
      <c r="T384" s="142"/>
      <c r="U384" s="142"/>
      <c r="V384" s="142"/>
      <c r="W384" s="142"/>
      <c r="X384" s="142"/>
      <c r="Y384" s="142"/>
      <c r="Z384" s="142"/>
      <c r="AA384" s="142"/>
      <c r="AB384" s="142"/>
    </row>
    <row r="385" spans="1:52" ht="29.25" customHeight="1">
      <c r="A385" s="372" t="s">
        <v>790</v>
      </c>
      <c r="B385" s="190" t="s">
        <v>731</v>
      </c>
      <c r="C385" s="190" t="s">
        <v>721</v>
      </c>
      <c r="D385" s="346" t="s">
        <v>964</v>
      </c>
      <c r="E385" s="346">
        <v>20356</v>
      </c>
      <c r="F385" s="346">
        <v>13</v>
      </c>
      <c r="G385" s="497">
        <v>0.25</v>
      </c>
      <c r="H385" s="588">
        <v>7253</v>
      </c>
      <c r="I385" s="575"/>
      <c r="J385" s="575"/>
      <c r="K385" s="191"/>
      <c r="L385" s="189">
        <f>H385*15%</f>
        <v>1087.95</v>
      </c>
      <c r="M385" s="160"/>
      <c r="N385" s="245">
        <f>H385+I385+J385+K385+L385+M385</f>
        <v>8340.9500000000007</v>
      </c>
      <c r="O385" s="160"/>
      <c r="P385" s="160"/>
      <c r="Q385" s="160"/>
      <c r="R385" s="160">
        <f t="shared" ref="R385" si="266">N385*30%</f>
        <v>2502.2849999999999</v>
      </c>
      <c r="S385" s="123">
        <f>(N385+R385)*G385</f>
        <v>2710.81</v>
      </c>
      <c r="T385" s="562"/>
      <c r="U385" s="142"/>
      <c r="V385" s="142"/>
      <c r="W385" s="142"/>
      <c r="X385" s="142"/>
      <c r="Y385" s="142"/>
      <c r="Z385" s="142"/>
      <c r="AA385" s="142"/>
      <c r="AB385" s="142">
        <f t="shared" ref="AB385" si="267">R385*110.1%</f>
        <v>2755.02</v>
      </c>
      <c r="AC385" s="162">
        <v>1</v>
      </c>
      <c r="AD385" s="96">
        <f>IF(AC385=1,G385,0)</f>
        <v>0.25</v>
      </c>
      <c r="AE385" s="175">
        <f>IF(AC385=1,S385,0)</f>
        <v>2710.81</v>
      </c>
      <c r="AF385" s="96">
        <f>IF(AC385=2,G385,0)</f>
        <v>0</v>
      </c>
      <c r="AG385" s="175">
        <f>IF(AC385=2,S385,0)</f>
        <v>0</v>
      </c>
      <c r="AH385" s="96">
        <f>IF(AC385=3,G385,0)</f>
        <v>0</v>
      </c>
      <c r="AI385" s="175">
        <f>IF(AC385=3,S385,0)</f>
        <v>0</v>
      </c>
      <c r="AJ385" s="96">
        <f>IF(AC385=4,G385,0)</f>
        <v>0</v>
      </c>
      <c r="AK385" s="174">
        <f>IF(AC385=4,S385,0)</f>
        <v>0</v>
      </c>
    </row>
    <row r="386" spans="1:52" ht="15.75" thickBot="1">
      <c r="A386" s="618" t="s">
        <v>790</v>
      </c>
      <c r="B386" s="619" t="s">
        <v>93</v>
      </c>
      <c r="C386" s="619" t="s">
        <v>93</v>
      </c>
      <c r="D386" s="620" t="s">
        <v>964</v>
      </c>
      <c r="E386" s="620"/>
      <c r="F386" s="620" t="s">
        <v>397</v>
      </c>
      <c r="G386" s="621">
        <v>0.5</v>
      </c>
      <c r="H386" s="628" t="s">
        <v>1022</v>
      </c>
      <c r="I386" s="622"/>
      <c r="J386" s="622"/>
      <c r="K386" s="620"/>
      <c r="L386" s="420"/>
      <c r="M386" s="160">
        <f>ROUND(H386*30%,1)</f>
        <v>1744.5</v>
      </c>
      <c r="N386" s="629">
        <f>H386+I386+J386+K386+L386+M386</f>
        <v>7559.5</v>
      </c>
      <c r="O386" s="625"/>
      <c r="P386" s="625"/>
      <c r="Q386" s="625"/>
      <c r="R386" s="160">
        <f>N27153%</f>
        <v>0</v>
      </c>
      <c r="S386" s="123">
        <f t="shared" ref="S386" si="268">(N386+R386)*G386</f>
        <v>3779.75</v>
      </c>
      <c r="T386" s="630"/>
      <c r="U386" s="95"/>
      <c r="V386" s="95"/>
      <c r="W386" s="95"/>
      <c r="X386" s="95"/>
      <c r="Y386" s="95"/>
      <c r="Z386" s="95"/>
      <c r="AA386" s="95"/>
      <c r="AB386" s="95"/>
      <c r="AC386" s="162">
        <v>1</v>
      </c>
      <c r="AD386" s="96">
        <f>IF(AC386=1,G386,0)</f>
        <v>0.5</v>
      </c>
      <c r="AE386" s="175">
        <f>IF(AC386=1,S386,0)</f>
        <v>3779.75</v>
      </c>
      <c r="AF386" s="96">
        <f>IF(AC386=2,G386,0)</f>
        <v>0</v>
      </c>
      <c r="AG386" s="175">
        <f>IF(AC386=2,S386,0)</f>
        <v>0</v>
      </c>
      <c r="AH386" s="96">
        <f>IF(AC386=3,G386,0)</f>
        <v>0</v>
      </c>
      <c r="AI386" s="175">
        <f>IF(AC386=3,S386,0)</f>
        <v>0</v>
      </c>
      <c r="AJ386" s="96">
        <f>IF(AC386=4,G386,0)</f>
        <v>0</v>
      </c>
      <c r="AK386" s="174">
        <f>IF(AC386=4,S386,0)</f>
        <v>0</v>
      </c>
      <c r="AP386" s="185">
        <f t="shared" ref="AP386" si="269">AH386</f>
        <v>0</v>
      </c>
      <c r="AQ386" s="185">
        <f t="shared" ref="AQ386" si="270">AI386</f>
        <v>0</v>
      </c>
    </row>
    <row r="387" spans="1:52">
      <c r="A387" s="618"/>
      <c r="B387" s="300" t="s">
        <v>681</v>
      </c>
      <c r="C387" s="301"/>
      <c r="D387" s="301"/>
      <c r="E387" s="301"/>
      <c r="F387" s="301"/>
      <c r="G387" s="317">
        <f>G388</f>
        <v>0.75</v>
      </c>
      <c r="H387" s="318"/>
      <c r="I387" s="301"/>
      <c r="J387" s="301"/>
      <c r="K387" s="301"/>
      <c r="L387" s="301"/>
      <c r="M387" s="280"/>
      <c r="N387" s="283"/>
      <c r="O387" s="282">
        <f>SUM(O370:O386)</f>
        <v>0</v>
      </c>
      <c r="P387" s="282"/>
      <c r="Q387" s="282"/>
      <c r="R387" s="282"/>
      <c r="S387" s="317">
        <f>S388</f>
        <v>6490.56</v>
      </c>
      <c r="T387" s="670"/>
      <c r="U387" s="95"/>
      <c r="V387" s="95"/>
      <c r="W387" s="95"/>
      <c r="X387" s="95"/>
      <c r="Y387" s="95"/>
      <c r="Z387" s="95"/>
      <c r="AA387" s="95"/>
      <c r="AB387" s="95"/>
      <c r="AP387" s="185"/>
      <c r="AQ387" s="185"/>
    </row>
    <row r="388" spans="1:52">
      <c r="A388" s="618"/>
      <c r="B388" s="303" t="s">
        <v>682</v>
      </c>
      <c r="C388" s="304"/>
      <c r="D388" s="304"/>
      <c r="E388" s="304"/>
      <c r="F388" s="304"/>
      <c r="G388" s="319">
        <f>G385+G386</f>
        <v>0.75</v>
      </c>
      <c r="H388" s="320"/>
      <c r="I388" s="304"/>
      <c r="J388" s="304"/>
      <c r="K388" s="304"/>
      <c r="L388" s="304"/>
      <c r="M388" s="287"/>
      <c r="N388" s="288"/>
      <c r="O388" s="289"/>
      <c r="P388" s="289"/>
      <c r="Q388" s="289"/>
      <c r="R388" s="289"/>
      <c r="S388" s="319">
        <f>S385+S386</f>
        <v>6490.56</v>
      </c>
      <c r="T388" s="670"/>
      <c r="U388" s="95"/>
      <c r="V388" s="95"/>
      <c r="W388" s="95"/>
      <c r="X388" s="95"/>
      <c r="Y388" s="95"/>
      <c r="Z388" s="95"/>
      <c r="AA388" s="95"/>
      <c r="AB388" s="95"/>
      <c r="AP388" s="185"/>
      <c r="AQ388" s="185"/>
    </row>
    <row r="389" spans="1:52">
      <c r="A389" s="669"/>
      <c r="B389" s="729"/>
      <c r="C389" s="730"/>
      <c r="D389" s="730"/>
      <c r="E389" s="730"/>
      <c r="F389" s="730"/>
      <c r="G389" s="730"/>
      <c r="H389" s="730"/>
      <c r="I389" s="730"/>
      <c r="J389" s="730"/>
      <c r="K389" s="730"/>
      <c r="L389" s="730"/>
      <c r="M389" s="730"/>
      <c r="N389" s="730"/>
      <c r="O389" s="730"/>
      <c r="P389" s="730"/>
      <c r="Q389" s="730"/>
      <c r="R389" s="730"/>
      <c r="S389" s="731"/>
      <c r="T389" s="142"/>
      <c r="U389" s="142"/>
      <c r="V389" s="142"/>
      <c r="W389" s="142"/>
      <c r="X389" s="142"/>
      <c r="Y389" s="142"/>
      <c r="Z389" s="142"/>
      <c r="AA389" s="142"/>
      <c r="AB389" s="142"/>
    </row>
    <row r="390" spans="1:52" ht="18.75" customHeight="1">
      <c r="A390" s="732" t="s">
        <v>1089</v>
      </c>
      <c r="B390" s="732"/>
      <c r="C390" s="732"/>
      <c r="D390" s="668"/>
      <c r="E390" s="668"/>
      <c r="F390" s="668"/>
      <c r="G390" s="668"/>
      <c r="H390" s="668"/>
      <c r="I390" s="668"/>
      <c r="J390" s="668"/>
      <c r="K390" s="668"/>
      <c r="L390" s="668"/>
      <c r="M390" s="668"/>
      <c r="N390" s="668"/>
      <c r="O390" s="668"/>
      <c r="P390" s="668"/>
      <c r="Q390" s="668"/>
      <c r="R390" s="668"/>
      <c r="S390" s="668"/>
      <c r="T390" s="142"/>
      <c r="U390" s="142"/>
      <c r="V390" s="142"/>
      <c r="W390" s="142"/>
      <c r="X390" s="142"/>
      <c r="Y390" s="142"/>
      <c r="Z390" s="142"/>
      <c r="AA390" s="142"/>
      <c r="AB390" s="142"/>
    </row>
    <row r="391" spans="1:52" ht="14.25" customHeight="1">
      <c r="A391" s="393" t="s">
        <v>790</v>
      </c>
      <c r="B391" s="691" t="s">
        <v>266</v>
      </c>
      <c r="C391" s="691" t="s">
        <v>266</v>
      </c>
      <c r="D391" s="685" t="s">
        <v>964</v>
      </c>
      <c r="E391" s="685" t="s">
        <v>627</v>
      </c>
      <c r="F391" s="708">
        <v>10</v>
      </c>
      <c r="G391" s="693">
        <v>0.5</v>
      </c>
      <c r="H391" s="709">
        <v>5815</v>
      </c>
      <c r="I391" s="311"/>
      <c r="J391" s="311"/>
      <c r="K391" s="311"/>
      <c r="L391" s="313"/>
      <c r="M391" s="397"/>
      <c r="N391" s="305">
        <f>H391+I391+J391+K391+L391+M391</f>
        <v>5815</v>
      </c>
      <c r="O391" s="397"/>
      <c r="P391" s="397"/>
      <c r="Q391" s="397"/>
      <c r="R391" s="313"/>
      <c r="S391" s="495">
        <f>G391*N391+(P391+R391)+O391</f>
        <v>2907.5</v>
      </c>
      <c r="T391" s="142"/>
      <c r="U391" s="142"/>
      <c r="V391" s="142"/>
      <c r="W391" s="142"/>
      <c r="X391" s="142"/>
      <c r="Y391" s="142"/>
      <c r="Z391" s="142"/>
      <c r="AA391" s="142"/>
      <c r="AB391" s="142"/>
    </row>
    <row r="392" spans="1:52" ht="14.25" customHeight="1">
      <c r="A392" s="393" t="s">
        <v>790</v>
      </c>
      <c r="B392" s="390" t="s">
        <v>709</v>
      </c>
      <c r="C392" s="390" t="s">
        <v>709</v>
      </c>
      <c r="D392" s="346" t="s">
        <v>964</v>
      </c>
      <c r="E392" s="345">
        <v>20481</v>
      </c>
      <c r="F392" s="419">
        <v>10</v>
      </c>
      <c r="G392" s="574">
        <v>0.5</v>
      </c>
      <c r="H392" s="667">
        <v>5815</v>
      </c>
      <c r="I392" s="311"/>
      <c r="J392" s="311"/>
      <c r="K392" s="311"/>
      <c r="L392" s="313"/>
      <c r="M392" s="397"/>
      <c r="N392" s="305">
        <f>H392+I392+J392+K392+L392+M392</f>
        <v>5815</v>
      </c>
      <c r="O392" s="397"/>
      <c r="P392" s="397"/>
      <c r="Q392" s="397"/>
      <c r="R392" s="313"/>
      <c r="S392" s="495">
        <f>G392*N392+(P392+R392)+O392</f>
        <v>2907.5</v>
      </c>
      <c r="T392" s="142"/>
      <c r="U392" s="142"/>
      <c r="V392" s="142"/>
      <c r="W392" s="142"/>
      <c r="X392" s="142"/>
      <c r="Y392" s="142"/>
      <c r="Z392" s="142"/>
      <c r="AA392" s="142"/>
      <c r="AB392" s="142"/>
    </row>
    <row r="393" spans="1:52">
      <c r="A393" s="372" t="s">
        <v>791</v>
      </c>
      <c r="B393" s="190" t="s">
        <v>1087</v>
      </c>
      <c r="C393" s="379" t="s">
        <v>21</v>
      </c>
      <c r="D393" s="191" t="s">
        <v>505</v>
      </c>
      <c r="E393" s="191"/>
      <c r="F393" s="191" t="s">
        <v>398</v>
      </c>
      <c r="G393" s="497">
        <v>1</v>
      </c>
      <c r="H393" s="575" t="s">
        <v>1026</v>
      </c>
      <c r="I393" s="585">
        <f>H393*10%</f>
        <v>463.3</v>
      </c>
      <c r="J393" s="191"/>
      <c r="K393" s="191"/>
      <c r="L393" s="232"/>
      <c r="M393" s="160"/>
      <c r="N393" s="305">
        <f t="shared" ref="N393" si="271">H393+I393+J393+K393+L393+M393</f>
        <v>5096.3</v>
      </c>
      <c r="O393" s="160"/>
      <c r="P393" s="160"/>
      <c r="Q393" s="160"/>
      <c r="R393" s="160"/>
      <c r="S393" s="123">
        <f t="shared" ref="S393" si="272">G393*N393+(P393+R393)+O393</f>
        <v>5096.3</v>
      </c>
      <c r="T393" s="142"/>
      <c r="U393" s="142"/>
      <c r="V393" s="142"/>
      <c r="W393" s="142"/>
      <c r="X393" s="142"/>
      <c r="Y393" s="142"/>
      <c r="Z393" s="142"/>
      <c r="AA393" s="142"/>
      <c r="AB393" s="142"/>
      <c r="AC393" s="162">
        <v>2</v>
      </c>
      <c r="AD393" s="96">
        <f>IF(AC393=1,G393,0)</f>
        <v>0</v>
      </c>
      <c r="AE393" s="175">
        <f>IF(AC393=1,S393,0)</f>
        <v>0</v>
      </c>
      <c r="AF393" s="96">
        <f>IF(AC393=2,G393,0)</f>
        <v>1</v>
      </c>
      <c r="AG393" s="175">
        <f>IF(AC393=2,S393,0)</f>
        <v>5096.3</v>
      </c>
      <c r="AH393" s="96">
        <f>IF(AC393=3,G393,0)</f>
        <v>0</v>
      </c>
      <c r="AI393" s="175">
        <f>IF(AC393=3,S393,0)</f>
        <v>0</v>
      </c>
      <c r="AJ393" s="96">
        <f>IF(AC393=4,G393,0)</f>
        <v>0</v>
      </c>
      <c r="AK393" s="174">
        <f>IF(AC393=4,S393,0)</f>
        <v>0</v>
      </c>
    </row>
    <row r="394" spans="1:52" s="537" customFormat="1" ht="15" customHeight="1">
      <c r="A394" s="372" t="s">
        <v>791</v>
      </c>
      <c r="B394" s="390" t="s">
        <v>971</v>
      </c>
      <c r="C394" s="390" t="s">
        <v>971</v>
      </c>
      <c r="D394" s="191" t="s">
        <v>505</v>
      </c>
      <c r="E394" s="191"/>
      <c r="F394" s="191" t="s">
        <v>398</v>
      </c>
      <c r="G394" s="497">
        <v>4.5</v>
      </c>
      <c r="H394" s="497">
        <v>4633</v>
      </c>
      <c r="I394" s="575"/>
      <c r="J394" s="191"/>
      <c r="K394" s="191"/>
      <c r="L394" s="232"/>
      <c r="M394" s="160"/>
      <c r="N394" s="245">
        <f t="shared" ref="N394:N395" si="273">H394+I394+J394+K394+L394+M394</f>
        <v>4633</v>
      </c>
      <c r="O394" s="160"/>
      <c r="P394" s="160"/>
      <c r="Q394" s="160"/>
      <c r="R394" s="189"/>
      <c r="S394" s="123">
        <f t="shared" ref="S394:S395" si="274">G394*N394+(P394+R394)+O394</f>
        <v>20848.5</v>
      </c>
      <c r="T394" s="450"/>
      <c r="U394" s="451"/>
      <c r="V394" s="451"/>
      <c r="W394" s="451"/>
      <c r="X394" s="451"/>
      <c r="Y394" s="451"/>
      <c r="Z394" s="451"/>
      <c r="AA394" s="451"/>
      <c r="AB394" s="451"/>
      <c r="AC394" s="204">
        <v>2</v>
      </c>
      <c r="AD394" s="452">
        <f>IF(AC394=1,G394,0)</f>
        <v>0</v>
      </c>
      <c r="AE394" s="453">
        <f>IF(AC394=1,S394,0)</f>
        <v>0</v>
      </c>
      <c r="AF394" s="452">
        <f>IF(AC394=2,G394,0)</f>
        <v>4.5</v>
      </c>
      <c r="AG394" s="453">
        <f>IF(AC394=2,S394,0)</f>
        <v>20848.5</v>
      </c>
      <c r="AH394" s="452">
        <f>IF(AC394=3,G394,0)</f>
        <v>0</v>
      </c>
      <c r="AI394" s="453">
        <f>IF(AC394=3,S394,0)</f>
        <v>0</v>
      </c>
      <c r="AJ394" s="452">
        <f>IF(AC394=4,G394,0)</f>
        <v>0</v>
      </c>
      <c r="AK394" s="454">
        <f>IF(AC394=4,S394,0)</f>
        <v>0</v>
      </c>
      <c r="AL394" s="534"/>
      <c r="AM394" s="534"/>
      <c r="AN394" s="534"/>
      <c r="AO394" s="534"/>
      <c r="AP394" s="534"/>
      <c r="AQ394" s="534"/>
      <c r="AR394" s="534"/>
      <c r="AS394" s="535"/>
      <c r="AT394" s="536"/>
      <c r="AU394" s="536"/>
      <c r="AV394" s="536"/>
      <c r="AW394" s="536"/>
      <c r="AX394" s="536"/>
      <c r="AY394" s="536"/>
      <c r="AZ394" s="536"/>
    </row>
    <row r="395" spans="1:52" ht="15.75" thickBot="1">
      <c r="A395" s="372" t="s">
        <v>792</v>
      </c>
      <c r="B395" s="190" t="s">
        <v>335</v>
      </c>
      <c r="C395" s="190" t="s">
        <v>335</v>
      </c>
      <c r="D395" s="191" t="s">
        <v>511</v>
      </c>
      <c r="E395" s="191" t="s">
        <v>634</v>
      </c>
      <c r="F395" s="191" t="s">
        <v>400</v>
      </c>
      <c r="G395" s="497">
        <v>1</v>
      </c>
      <c r="H395" s="573" t="s">
        <v>1023</v>
      </c>
      <c r="I395" s="575"/>
      <c r="J395" s="191"/>
      <c r="K395" s="191"/>
      <c r="L395" s="189"/>
      <c r="M395" s="160"/>
      <c r="N395" s="245">
        <f t="shared" si="273"/>
        <v>4058</v>
      </c>
      <c r="O395" s="160"/>
      <c r="P395" s="160"/>
      <c r="Q395" s="160"/>
      <c r="R395" s="160"/>
      <c r="S395" s="123">
        <f t="shared" si="274"/>
        <v>4058</v>
      </c>
      <c r="T395" s="193"/>
      <c r="U395" s="142"/>
      <c r="V395" s="142"/>
      <c r="W395" s="142"/>
      <c r="X395" s="142"/>
      <c r="Y395" s="142"/>
      <c r="Z395" s="142"/>
      <c r="AA395" s="142"/>
      <c r="AB395" s="142"/>
      <c r="AC395" s="162">
        <v>4</v>
      </c>
      <c r="AD395" s="96">
        <f t="shared" ref="AD395" si="275">IF(AC395=1,G395,0)</f>
        <v>0</v>
      </c>
      <c r="AE395" s="175">
        <f t="shared" ref="AE395" si="276">IF(AC395=1,S395,0)</f>
        <v>0</v>
      </c>
      <c r="AF395" s="96">
        <f t="shared" ref="AF395" si="277">IF(AC395=2,G395,0)</f>
        <v>0</v>
      </c>
      <c r="AG395" s="175">
        <f t="shared" ref="AG395" si="278">IF(AC395=2,S395,0)</f>
        <v>0</v>
      </c>
      <c r="AH395" s="96">
        <f t="shared" ref="AH395" si="279">IF(AC395=3,G395,0)</f>
        <v>0</v>
      </c>
      <c r="AI395" s="175">
        <f t="shared" ref="AI395" si="280">IF(AC395=3,S395,0)</f>
        <v>0</v>
      </c>
      <c r="AJ395" s="96">
        <f t="shared" ref="AJ395" si="281">IF(AC395=4,G395,0)</f>
        <v>1</v>
      </c>
      <c r="AK395" s="174">
        <f t="shared" ref="AK395" si="282">IF(AC395=4,S395,0)</f>
        <v>4058</v>
      </c>
    </row>
    <row r="396" spans="1:52" ht="45.75" thickBot="1">
      <c r="A396" s="372" t="s">
        <v>793</v>
      </c>
      <c r="B396" s="371" t="s">
        <v>270</v>
      </c>
      <c r="C396" s="379" t="s">
        <v>803</v>
      </c>
      <c r="D396" s="367">
        <v>5132</v>
      </c>
      <c r="E396" s="367"/>
      <c r="F396" s="367">
        <v>3</v>
      </c>
      <c r="G396" s="580">
        <v>6.5</v>
      </c>
      <c r="H396" s="577">
        <v>3770</v>
      </c>
      <c r="I396" s="193"/>
      <c r="J396" s="193"/>
      <c r="K396" s="193"/>
      <c r="L396" s="160"/>
      <c r="M396" s="164"/>
      <c r="N396" s="305">
        <f>H396+I396+J396+K396+L396+M396</f>
        <v>3770</v>
      </c>
      <c r="O396" s="164"/>
      <c r="P396" s="164"/>
      <c r="Q396" s="164"/>
      <c r="R396" s="164"/>
      <c r="S396" s="123">
        <f>G396*N396+(P396+R396)+O396</f>
        <v>24505</v>
      </c>
      <c r="T396" s="142"/>
      <c r="U396" s="142"/>
      <c r="V396" s="142"/>
      <c r="W396" s="142"/>
      <c r="X396" s="142"/>
      <c r="Y396" s="142"/>
      <c r="Z396" s="142"/>
      <c r="AA396" s="142"/>
      <c r="AB396" s="142"/>
    </row>
    <row r="397" spans="1:52">
      <c r="A397" s="275"/>
      <c r="B397" s="300" t="s">
        <v>681</v>
      </c>
      <c r="C397" s="300"/>
      <c r="D397" s="300"/>
      <c r="E397" s="328"/>
      <c r="F397" s="328"/>
      <c r="G397" s="278">
        <f>SUM(G391:G396)</f>
        <v>14</v>
      </c>
      <c r="H397" s="300"/>
      <c r="I397" s="300"/>
      <c r="J397" s="300"/>
      <c r="K397" s="300"/>
      <c r="L397" s="300"/>
      <c r="M397" s="278"/>
      <c r="N397" s="283"/>
      <c r="O397" s="282">
        <f>O391+O396</f>
        <v>0</v>
      </c>
      <c r="P397" s="282"/>
      <c r="Q397" s="282"/>
      <c r="R397" s="282"/>
      <c r="S397" s="302">
        <f>SUM(S391:S396)</f>
        <v>60322.8</v>
      </c>
      <c r="T397" s="142"/>
      <c r="U397" s="142"/>
      <c r="V397" s="142"/>
      <c r="W397" s="142"/>
      <c r="X397" s="142"/>
      <c r="Y397" s="142"/>
      <c r="Z397" s="142"/>
      <c r="AA397" s="142"/>
      <c r="AB397" s="142"/>
    </row>
    <row r="398" spans="1:52">
      <c r="A398" s="284"/>
      <c r="B398" s="303" t="s">
        <v>682</v>
      </c>
      <c r="C398" s="303"/>
      <c r="D398" s="303"/>
      <c r="E398" s="303"/>
      <c r="F398" s="303"/>
      <c r="G398" s="286">
        <f>G391+G392</f>
        <v>1</v>
      </c>
      <c r="H398" s="303"/>
      <c r="I398" s="303"/>
      <c r="J398" s="303"/>
      <c r="K398" s="303"/>
      <c r="L398" s="303"/>
      <c r="M398" s="286"/>
      <c r="N398" s="288"/>
      <c r="O398" s="289">
        <f>O391</f>
        <v>0</v>
      </c>
      <c r="P398" s="289"/>
      <c r="Q398" s="289"/>
      <c r="R398" s="289"/>
      <c r="S398" s="286">
        <f>S391+S392</f>
        <v>5815</v>
      </c>
      <c r="T398" s="142"/>
      <c r="U398" s="142"/>
      <c r="V398" s="142"/>
      <c r="W398" s="142"/>
      <c r="X398" s="142"/>
      <c r="Y398" s="142"/>
      <c r="Z398" s="142"/>
      <c r="AA398" s="142"/>
      <c r="AB398" s="142"/>
    </row>
    <row r="399" spans="1:52">
      <c r="A399" s="338"/>
      <c r="B399" s="303" t="s">
        <v>683</v>
      </c>
      <c r="C399" s="339"/>
      <c r="D399" s="339"/>
      <c r="E399" s="339"/>
      <c r="F399" s="339"/>
      <c r="G399" s="340">
        <f>G394+G393</f>
        <v>5.5</v>
      </c>
      <c r="H399" s="339"/>
      <c r="I399" s="339"/>
      <c r="J399" s="339"/>
      <c r="K399" s="339"/>
      <c r="L399" s="339"/>
      <c r="M399" s="340"/>
      <c r="N399" s="341"/>
      <c r="O399" s="342"/>
      <c r="P399" s="342"/>
      <c r="Q399" s="342"/>
      <c r="R399" s="342"/>
      <c r="S399" s="340">
        <f>S394+S393</f>
        <v>25944.799999999999</v>
      </c>
      <c r="T399" s="142"/>
      <c r="U399" s="142"/>
      <c r="V399" s="142"/>
      <c r="W399" s="142"/>
      <c r="X399" s="142"/>
      <c r="Y399" s="142"/>
      <c r="Z399" s="142"/>
      <c r="AA399" s="142"/>
      <c r="AB399" s="142"/>
    </row>
    <row r="400" spans="1:52" ht="15.75" thickBot="1">
      <c r="A400" s="290"/>
      <c r="B400" s="306" t="s">
        <v>708</v>
      </c>
      <c r="C400" s="306"/>
      <c r="D400" s="306"/>
      <c r="E400" s="306"/>
      <c r="F400" s="306"/>
      <c r="G400" s="292">
        <f>G396+G395</f>
        <v>7.5</v>
      </c>
      <c r="H400" s="306"/>
      <c r="I400" s="306"/>
      <c r="J400" s="306"/>
      <c r="K400" s="306"/>
      <c r="L400" s="306"/>
      <c r="M400" s="292"/>
      <c r="N400" s="295"/>
      <c r="O400" s="296">
        <f>O396</f>
        <v>0</v>
      </c>
      <c r="P400" s="296"/>
      <c r="Q400" s="296"/>
      <c r="R400" s="296">
        <f>R396</f>
        <v>0</v>
      </c>
      <c r="S400" s="292">
        <f>S396+S395</f>
        <v>28563</v>
      </c>
      <c r="T400" s="142"/>
      <c r="U400" s="142"/>
      <c r="V400" s="142"/>
      <c r="W400" s="142"/>
      <c r="X400" s="142"/>
      <c r="Y400" s="142"/>
      <c r="Z400" s="142"/>
      <c r="AA400" s="142"/>
      <c r="AB400" s="142"/>
    </row>
    <row r="401" spans="1:52" ht="7.5" customHeight="1" thickBot="1">
      <c r="A401" s="309"/>
      <c r="B401" s="197"/>
      <c r="C401" s="665"/>
      <c r="D401" s="665"/>
      <c r="E401" s="665"/>
      <c r="F401" s="665"/>
      <c r="G401" s="209"/>
      <c r="H401" s="666"/>
      <c r="I401" s="665"/>
      <c r="J401" s="665"/>
      <c r="K401" s="665"/>
      <c r="L401" s="665"/>
      <c r="M401" s="188"/>
      <c r="N401" s="142"/>
      <c r="O401" s="140"/>
      <c r="P401" s="140"/>
      <c r="Q401" s="140"/>
      <c r="R401" s="140"/>
      <c r="S401" s="209"/>
      <c r="T401" s="142"/>
      <c r="U401" s="142"/>
      <c r="V401" s="142"/>
      <c r="W401" s="142"/>
      <c r="X401" s="142"/>
      <c r="Y401" s="142"/>
      <c r="Z401" s="142"/>
      <c r="AA401" s="142"/>
      <c r="AB401" s="142"/>
    </row>
    <row r="402" spans="1:52" ht="18.75" customHeight="1">
      <c r="A402" s="733" t="s">
        <v>1090</v>
      </c>
      <c r="B402" s="733"/>
      <c r="C402" s="733"/>
      <c r="D402" s="507"/>
      <c r="E402" s="507"/>
      <c r="F402" s="507"/>
      <c r="G402" s="507"/>
      <c r="H402" s="507"/>
      <c r="I402" s="507"/>
      <c r="J402" s="507"/>
      <c r="K402" s="507"/>
      <c r="L402" s="507"/>
      <c r="M402" s="507"/>
      <c r="N402" s="507"/>
      <c r="O402" s="507"/>
      <c r="P402" s="507"/>
      <c r="Q402" s="507"/>
      <c r="R402" s="507"/>
      <c r="S402" s="507"/>
      <c r="T402" s="237"/>
      <c r="U402" s="237"/>
      <c r="V402" s="237"/>
      <c r="W402" s="237"/>
      <c r="X402" s="237"/>
      <c r="Y402" s="237"/>
      <c r="Z402" s="237"/>
      <c r="AA402" s="237"/>
      <c r="AB402" s="205"/>
    </row>
    <row r="403" spans="1:52" s="168" customFormat="1">
      <c r="A403" s="393" t="s">
        <v>914</v>
      </c>
      <c r="B403" s="390" t="s">
        <v>538</v>
      </c>
      <c r="C403" s="390" t="s">
        <v>538</v>
      </c>
      <c r="D403" s="419" t="s">
        <v>548</v>
      </c>
      <c r="E403" s="419">
        <v>20389</v>
      </c>
      <c r="F403" s="419">
        <v>10</v>
      </c>
      <c r="G403" s="570">
        <v>0.5</v>
      </c>
      <c r="H403" s="667">
        <v>5815</v>
      </c>
      <c r="I403" s="311"/>
      <c r="J403" s="311"/>
      <c r="K403" s="311"/>
      <c r="L403" s="313">
        <f>H403*15%</f>
        <v>872.25</v>
      </c>
      <c r="M403" s="397"/>
      <c r="N403" s="305">
        <f>H403+I403+J403+K403+L403+M403</f>
        <v>6687.25</v>
      </c>
      <c r="O403" s="397"/>
      <c r="P403" s="397"/>
      <c r="Q403" s="397"/>
      <c r="R403" s="313">
        <f>N403*30%</f>
        <v>2006.175</v>
      </c>
      <c r="S403" s="495">
        <f>G403*N403+(P403+R403)+O403</f>
        <v>5349.8</v>
      </c>
      <c r="T403" s="396"/>
      <c r="U403" s="334"/>
      <c r="V403" s="334"/>
      <c r="W403" s="334"/>
      <c r="X403" s="334"/>
      <c r="Y403" s="334"/>
      <c r="Z403" s="334"/>
      <c r="AA403" s="334"/>
      <c r="AB403" s="334"/>
      <c r="AC403" s="169">
        <v>1</v>
      </c>
      <c r="AD403" s="170">
        <f>IF(AC403=1,G403,0)</f>
        <v>0.5</v>
      </c>
      <c r="AE403" s="171">
        <f>IF(AC403=1,S403,0)</f>
        <v>5349.8</v>
      </c>
      <c r="AF403" s="170">
        <f>IF(AC403=2,G403,0)</f>
        <v>0</v>
      </c>
      <c r="AG403" s="171">
        <f>IF(AC403=2,S403,0)</f>
        <v>0</v>
      </c>
      <c r="AH403" s="170">
        <f>IF(AC403=3,G403,0)</f>
        <v>0</v>
      </c>
      <c r="AI403" s="171">
        <f>IF(AC403=3,S403,0)</f>
        <v>0</v>
      </c>
      <c r="AJ403" s="170">
        <f>IF(AC403=4,G403,0)</f>
        <v>0</v>
      </c>
      <c r="AK403" s="172">
        <f>IF(AC403=4,S403,0)</f>
        <v>0</v>
      </c>
      <c r="AL403" s="185"/>
      <c r="AM403" s="185"/>
      <c r="AN403" s="185"/>
      <c r="AO403" s="185"/>
      <c r="AP403" s="185"/>
      <c r="AQ403" s="185"/>
      <c r="AR403" s="185"/>
      <c r="AS403" s="186"/>
      <c r="AT403" s="91"/>
      <c r="AU403" s="91"/>
      <c r="AV403" s="91"/>
      <c r="AW403" s="91"/>
      <c r="AX403" s="91"/>
      <c r="AY403" s="91"/>
      <c r="AZ403" s="91"/>
    </row>
    <row r="404" spans="1:52" ht="41.25" customHeight="1" thickBot="1">
      <c r="A404" s="372" t="s">
        <v>793</v>
      </c>
      <c r="B404" s="371" t="s">
        <v>270</v>
      </c>
      <c r="C404" s="379" t="s">
        <v>803</v>
      </c>
      <c r="D404" s="367">
        <v>5132</v>
      </c>
      <c r="E404" s="367"/>
      <c r="F404" s="367">
        <v>3</v>
      </c>
      <c r="G404" s="571">
        <v>0.5</v>
      </c>
      <c r="H404" s="577">
        <v>3770</v>
      </c>
      <c r="I404" s="193"/>
      <c r="J404" s="193"/>
      <c r="K404" s="193"/>
      <c r="L404" s="160">
        <v>311.85000000000002</v>
      </c>
      <c r="M404" s="164"/>
      <c r="N404" s="305">
        <f>H404+I404+J404+K404+L404+M404</f>
        <v>4081.85</v>
      </c>
      <c r="O404" s="164"/>
      <c r="P404" s="164"/>
      <c r="Q404" s="164"/>
      <c r="R404" s="164"/>
      <c r="S404" s="123">
        <f>G404*N404+(P404+R404)+O404</f>
        <v>2040.93</v>
      </c>
      <c r="T404" s="193"/>
      <c r="U404" s="142"/>
      <c r="V404" s="142"/>
      <c r="W404" s="142"/>
      <c r="X404" s="142"/>
      <c r="Y404" s="142"/>
      <c r="Z404" s="142"/>
      <c r="AA404" s="142"/>
      <c r="AB404" s="142"/>
      <c r="AC404" s="162">
        <v>3</v>
      </c>
      <c r="AD404" s="96">
        <f>IF(AC404=1,G404,0)</f>
        <v>0</v>
      </c>
      <c r="AE404" s="175">
        <f>IF(AC404=1,S404,0)</f>
        <v>0</v>
      </c>
      <c r="AF404" s="96">
        <f>IF(AC404=2,G404,0)</f>
        <v>0</v>
      </c>
      <c r="AG404" s="175">
        <f>IF(AC404=2,S404,0)</f>
        <v>0</v>
      </c>
      <c r="AH404" s="96">
        <f>IF(AC404=3,G404,0)</f>
        <v>0.5</v>
      </c>
      <c r="AI404" s="175">
        <f>IF(AC404=3,S404,0)</f>
        <v>2040.93</v>
      </c>
      <c r="AJ404" s="96">
        <f>IF(AC404=4,G404,0)</f>
        <v>0</v>
      </c>
      <c r="AK404" s="174">
        <f>IF(AC404=4,S404,0)</f>
        <v>0</v>
      </c>
    </row>
    <row r="405" spans="1:52" s="168" customFormat="1">
      <c r="A405" s="275"/>
      <c r="B405" s="300" t="s">
        <v>681</v>
      </c>
      <c r="C405" s="300"/>
      <c r="D405" s="300"/>
      <c r="E405" s="328"/>
      <c r="F405" s="328"/>
      <c r="G405" s="278">
        <f>SUM(G403:G404)</f>
        <v>1</v>
      </c>
      <c r="H405" s="300"/>
      <c r="I405" s="300"/>
      <c r="J405" s="300"/>
      <c r="K405" s="300"/>
      <c r="L405" s="300"/>
      <c r="M405" s="278"/>
      <c r="N405" s="283"/>
      <c r="O405" s="282">
        <f>O403+O404</f>
        <v>0</v>
      </c>
      <c r="P405" s="282"/>
      <c r="Q405" s="282"/>
      <c r="R405" s="282"/>
      <c r="S405" s="302">
        <f>SUM(S403:S404)</f>
        <v>7390.73</v>
      </c>
      <c r="T405" s="209"/>
      <c r="U405" s="209"/>
      <c r="V405" s="209"/>
      <c r="W405" s="209"/>
      <c r="X405" s="209"/>
      <c r="Y405" s="209"/>
      <c r="Z405" s="209"/>
      <c r="AA405" s="209"/>
      <c r="AB405" s="209">
        <f>SUM(G403:G404)</f>
        <v>1</v>
      </c>
      <c r="AC405" s="169"/>
      <c r="AD405" s="170">
        <f t="shared" ref="AD405:AK405" si="283">SUM(AD403:AD404)</f>
        <v>0.5</v>
      </c>
      <c r="AE405" s="171">
        <f t="shared" si="283"/>
        <v>5349.8</v>
      </c>
      <c r="AF405" s="170">
        <f t="shared" si="283"/>
        <v>0</v>
      </c>
      <c r="AG405" s="171">
        <f t="shared" si="283"/>
        <v>0</v>
      </c>
      <c r="AH405" s="170">
        <f t="shared" si="283"/>
        <v>0.5</v>
      </c>
      <c r="AI405" s="171">
        <f t="shared" si="283"/>
        <v>2040.93</v>
      </c>
      <c r="AJ405" s="170">
        <f t="shared" si="283"/>
        <v>0</v>
      </c>
      <c r="AK405" s="171">
        <f t="shared" si="283"/>
        <v>0</v>
      </c>
      <c r="AL405" s="185">
        <f t="shared" ref="AL405:AS405" si="284">AD405</f>
        <v>0.5</v>
      </c>
      <c r="AM405" s="185">
        <f t="shared" si="284"/>
        <v>5349.8</v>
      </c>
      <c r="AN405" s="185">
        <f t="shared" si="284"/>
        <v>0</v>
      </c>
      <c r="AO405" s="185">
        <f t="shared" si="284"/>
        <v>0</v>
      </c>
      <c r="AP405" s="185">
        <f t="shared" si="284"/>
        <v>0.5</v>
      </c>
      <c r="AQ405" s="185">
        <f t="shared" si="284"/>
        <v>2040.93</v>
      </c>
      <c r="AR405" s="185">
        <f t="shared" si="284"/>
        <v>0</v>
      </c>
      <c r="AS405" s="186">
        <f t="shared" si="284"/>
        <v>0</v>
      </c>
      <c r="AT405" s="91"/>
      <c r="AU405" s="91"/>
      <c r="AV405" s="91"/>
      <c r="AW405" s="91"/>
      <c r="AX405" s="91"/>
      <c r="AY405" s="91"/>
      <c r="AZ405" s="91"/>
    </row>
    <row r="406" spans="1:52">
      <c r="A406" s="284"/>
      <c r="B406" s="303" t="s">
        <v>682</v>
      </c>
      <c r="C406" s="303"/>
      <c r="D406" s="303"/>
      <c r="E406" s="303"/>
      <c r="F406" s="303"/>
      <c r="G406" s="286">
        <f>SUM(G403)</f>
        <v>0.5</v>
      </c>
      <c r="H406" s="303"/>
      <c r="I406" s="303"/>
      <c r="J406" s="303"/>
      <c r="K406" s="303"/>
      <c r="L406" s="303"/>
      <c r="M406" s="286"/>
      <c r="N406" s="288"/>
      <c r="O406" s="289">
        <f>O403</f>
        <v>0</v>
      </c>
      <c r="P406" s="289"/>
      <c r="Q406" s="289"/>
      <c r="R406" s="289"/>
      <c r="S406" s="351">
        <f>AE405</f>
        <v>5349.8</v>
      </c>
      <c r="T406" s="142"/>
      <c r="U406" s="142"/>
      <c r="V406" s="142"/>
      <c r="W406" s="142"/>
      <c r="X406" s="142"/>
      <c r="Y406" s="142"/>
      <c r="Z406" s="142"/>
      <c r="AA406" s="142"/>
      <c r="AB406" s="142"/>
    </row>
    <row r="407" spans="1:52">
      <c r="A407" s="338"/>
      <c r="B407" s="303" t="s">
        <v>683</v>
      </c>
      <c r="C407" s="339"/>
      <c r="D407" s="339"/>
      <c r="E407" s="339"/>
      <c r="F407" s="339"/>
      <c r="G407" s="340"/>
      <c r="H407" s="339"/>
      <c r="I407" s="339"/>
      <c r="J407" s="339"/>
      <c r="K407" s="339"/>
      <c r="L407" s="339"/>
      <c r="M407" s="340"/>
      <c r="N407" s="341"/>
      <c r="O407" s="342"/>
      <c r="P407" s="342"/>
      <c r="Q407" s="342"/>
      <c r="R407" s="342"/>
      <c r="S407" s="566"/>
      <c r="T407" s="142"/>
      <c r="U407" s="142"/>
      <c r="V407" s="142"/>
      <c r="W407" s="142"/>
      <c r="X407" s="142"/>
      <c r="Y407" s="142"/>
      <c r="Z407" s="142"/>
      <c r="AA407" s="142"/>
      <c r="AB407" s="142"/>
    </row>
    <row r="408" spans="1:52" ht="15.75" thickBot="1">
      <c r="A408" s="290"/>
      <c r="B408" s="306" t="s">
        <v>708</v>
      </c>
      <c r="C408" s="306"/>
      <c r="D408" s="306"/>
      <c r="E408" s="306"/>
      <c r="F408" s="306"/>
      <c r="G408" s="292">
        <f>G404</f>
        <v>0.5</v>
      </c>
      <c r="H408" s="306"/>
      <c r="I408" s="306"/>
      <c r="J408" s="306"/>
      <c r="K408" s="306"/>
      <c r="L408" s="306"/>
      <c r="M408" s="292"/>
      <c r="N408" s="295"/>
      <c r="O408" s="296">
        <f>O404</f>
        <v>0</v>
      </c>
      <c r="P408" s="296"/>
      <c r="Q408" s="296"/>
      <c r="R408" s="296">
        <f>R404</f>
        <v>0</v>
      </c>
      <c r="S408" s="565">
        <f>AI405</f>
        <v>2040.93</v>
      </c>
      <c r="T408" s="142"/>
      <c r="U408" s="142"/>
      <c r="V408" s="142"/>
      <c r="W408" s="142"/>
      <c r="X408" s="142"/>
      <c r="Y408" s="142"/>
      <c r="Z408" s="142"/>
      <c r="AA408" s="142"/>
      <c r="AB408" s="142"/>
    </row>
    <row r="409" spans="1:52" ht="15" customHeight="1" thickBot="1">
      <c r="A409" s="309"/>
      <c r="B409" s="197"/>
      <c r="C409" s="197"/>
      <c r="D409" s="197"/>
      <c r="E409" s="197"/>
      <c r="F409" s="197"/>
      <c r="G409" s="197"/>
      <c r="H409" s="197"/>
      <c r="I409" s="197"/>
      <c r="J409" s="197"/>
      <c r="K409" s="197"/>
      <c r="L409" s="197"/>
      <c r="M409" s="208"/>
      <c r="N409" s="142"/>
      <c r="O409" s="140"/>
      <c r="P409" s="140"/>
      <c r="Q409" s="140"/>
      <c r="R409" s="140"/>
      <c r="S409" s="142"/>
      <c r="T409" s="142"/>
      <c r="U409" s="142"/>
      <c r="V409" s="142"/>
      <c r="W409" s="142"/>
      <c r="X409" s="142"/>
      <c r="Y409" s="142"/>
      <c r="Z409" s="142"/>
      <c r="AA409" s="142"/>
      <c r="AB409" s="142"/>
    </row>
    <row r="410" spans="1:52" ht="18.75" hidden="1" customHeight="1" thickBot="1">
      <c r="A410" s="735"/>
      <c r="B410" s="735"/>
      <c r="C410" s="735"/>
      <c r="D410" s="735"/>
      <c r="E410" s="735"/>
      <c r="F410" s="735"/>
      <c r="G410" s="735"/>
      <c r="H410" s="735"/>
      <c r="I410" s="735"/>
      <c r="J410" s="735"/>
      <c r="K410" s="735"/>
      <c r="L410" s="735"/>
      <c r="M410" s="735"/>
      <c r="N410" s="735"/>
      <c r="O410" s="735"/>
      <c r="P410" s="735"/>
      <c r="Q410" s="735"/>
      <c r="R410" s="735"/>
      <c r="S410" s="735"/>
      <c r="T410" s="241"/>
      <c r="U410" s="241"/>
      <c r="V410" s="241"/>
      <c r="W410" s="241"/>
      <c r="X410" s="241"/>
      <c r="Y410" s="241"/>
      <c r="Z410" s="241"/>
      <c r="AA410" s="241"/>
      <c r="AB410" s="332"/>
    </row>
    <row r="411" spans="1:52" ht="18.75" customHeight="1">
      <c r="A411" s="768" t="s">
        <v>1091</v>
      </c>
      <c r="B411" s="769"/>
      <c r="C411" s="769"/>
      <c r="D411" s="769"/>
      <c r="E411" s="769"/>
      <c r="F411" s="769"/>
      <c r="G411" s="769"/>
      <c r="H411" s="769"/>
      <c r="I411" s="784"/>
      <c r="J411" s="769"/>
      <c r="K411" s="769"/>
      <c r="L411" s="769"/>
      <c r="M411" s="769"/>
      <c r="N411" s="769"/>
      <c r="O411" s="769"/>
      <c r="P411" s="769"/>
      <c r="Q411" s="769"/>
      <c r="R411" s="769"/>
      <c r="S411" s="770"/>
      <c r="T411" s="298"/>
      <c r="U411" s="298"/>
      <c r="V411" s="298"/>
      <c r="W411" s="298"/>
      <c r="X411" s="298"/>
      <c r="Y411" s="298"/>
      <c r="Z411" s="298"/>
      <c r="AA411" s="298"/>
      <c r="AB411" s="299"/>
    </row>
    <row r="412" spans="1:52" ht="60">
      <c r="A412" s="372" t="s">
        <v>914</v>
      </c>
      <c r="B412" s="371" t="s">
        <v>1067</v>
      </c>
      <c r="C412" s="190" t="s">
        <v>799</v>
      </c>
      <c r="D412" s="191" t="s">
        <v>23</v>
      </c>
      <c r="E412" s="191"/>
      <c r="F412" s="191" t="s">
        <v>405</v>
      </c>
      <c r="G412" s="589">
        <v>1</v>
      </c>
      <c r="H412" s="613">
        <v>6294</v>
      </c>
      <c r="I412" s="611">
        <f>H412*10%</f>
        <v>629.4</v>
      </c>
      <c r="J412" s="191"/>
      <c r="K412" s="191"/>
      <c r="L412" s="232"/>
      <c r="M412" s="160"/>
      <c r="N412" s="305">
        <f>H412+I412</f>
        <v>6923.4</v>
      </c>
      <c r="O412" s="160"/>
      <c r="P412" s="160"/>
      <c r="Q412" s="160"/>
      <c r="R412" s="160">
        <f>N412*30%</f>
        <v>2077.02</v>
      </c>
      <c r="S412" s="123">
        <f>G412*N412+(P412+R412)</f>
        <v>9000.42</v>
      </c>
      <c r="T412" s="142"/>
      <c r="U412" s="142"/>
      <c r="V412" s="142"/>
      <c r="W412" s="142"/>
      <c r="X412" s="142"/>
      <c r="Y412" s="142"/>
      <c r="Z412" s="142"/>
      <c r="AA412" s="142"/>
      <c r="AB412" s="142"/>
      <c r="AC412" s="162">
        <v>1</v>
      </c>
      <c r="AD412" s="96">
        <f>IF(AC412=1,G412,0)</f>
        <v>1</v>
      </c>
      <c r="AE412" s="175">
        <f>IF(AC412=1,S412,0)</f>
        <v>9000.42</v>
      </c>
      <c r="AF412" s="96">
        <f>IF(AC412=2,G412,0)</f>
        <v>0</v>
      </c>
      <c r="AG412" s="175">
        <f>IF(AC412=2,S412,0)</f>
        <v>0</v>
      </c>
      <c r="AH412" s="96">
        <f>IF(AC412=3,G412,0)</f>
        <v>0</v>
      </c>
      <c r="AI412" s="175">
        <f>IF(AC412=3,S412,0)</f>
        <v>0</v>
      </c>
      <c r="AJ412" s="96">
        <f>IF(AC412=4,G412,0)</f>
        <v>0</v>
      </c>
      <c r="AK412" s="174">
        <f>IF(AC412=4,S412,0)</f>
        <v>0</v>
      </c>
    </row>
    <row r="413" spans="1:52">
      <c r="A413" s="372" t="s">
        <v>791</v>
      </c>
      <c r="B413" s="190" t="s">
        <v>293</v>
      </c>
      <c r="C413" s="190" t="s">
        <v>293</v>
      </c>
      <c r="D413" s="191" t="s">
        <v>505</v>
      </c>
      <c r="E413" s="191" t="s">
        <v>802</v>
      </c>
      <c r="F413" s="191" t="s">
        <v>398</v>
      </c>
      <c r="G413" s="589">
        <v>1</v>
      </c>
      <c r="H413" s="589">
        <v>4633</v>
      </c>
      <c r="I413" s="583"/>
      <c r="J413" s="191"/>
      <c r="K413" s="191"/>
      <c r="L413" s="232"/>
      <c r="M413" s="160"/>
      <c r="N413" s="305">
        <f>H413+I413</f>
        <v>4633</v>
      </c>
      <c r="O413" s="160"/>
      <c r="P413" s="160"/>
      <c r="Q413" s="160"/>
      <c r="R413" s="160">
        <f>N413*30%</f>
        <v>1389.9</v>
      </c>
      <c r="S413" s="123">
        <f>(N413+R413)*G413</f>
        <v>6022.9</v>
      </c>
      <c r="T413" s="142"/>
      <c r="U413" s="142"/>
      <c r="V413" s="142"/>
      <c r="W413" s="142"/>
      <c r="X413" s="142"/>
      <c r="Y413" s="142"/>
      <c r="Z413" s="142"/>
      <c r="AA413" s="142"/>
      <c r="AB413" s="142"/>
      <c r="AC413" s="162">
        <v>2</v>
      </c>
      <c r="AD413" s="96">
        <f>IF(AC413=1,G413,0)</f>
        <v>0</v>
      </c>
      <c r="AE413" s="175">
        <f>IF(AC413=1,S413,0)</f>
        <v>0</v>
      </c>
      <c r="AF413" s="96">
        <f>IF(AC413=2,G413,0)</f>
        <v>1</v>
      </c>
      <c r="AG413" s="175">
        <f>IF(AC413=2,S413,0)</f>
        <v>6022.9</v>
      </c>
      <c r="AH413" s="96">
        <f>IF(AC413=3,G413,0)</f>
        <v>0</v>
      </c>
      <c r="AI413" s="175">
        <f>IF(AC413=3,S413,0)</f>
        <v>0</v>
      </c>
      <c r="AJ413" s="96">
        <f>IF(AC413=4,G413,0)</f>
        <v>0</v>
      </c>
      <c r="AK413" s="174">
        <f>IF(AC413=4,S413,0)</f>
        <v>0</v>
      </c>
    </row>
    <row r="414" spans="1:52">
      <c r="A414" s="372" t="s">
        <v>792</v>
      </c>
      <c r="B414" s="200" t="s">
        <v>223</v>
      </c>
      <c r="C414" s="200" t="s">
        <v>223</v>
      </c>
      <c r="D414" s="191" t="s">
        <v>512</v>
      </c>
      <c r="E414" s="191" t="s">
        <v>633</v>
      </c>
      <c r="F414" s="191" t="s">
        <v>411</v>
      </c>
      <c r="G414" s="497">
        <v>1</v>
      </c>
      <c r="H414" s="575" t="s">
        <v>1106</v>
      </c>
      <c r="I414" s="583"/>
      <c r="J414" s="191"/>
      <c r="K414" s="191"/>
      <c r="L414" s="232"/>
      <c r="M414" s="160"/>
      <c r="N414" s="305">
        <f>H414+I414</f>
        <v>10000</v>
      </c>
      <c r="O414" s="160"/>
      <c r="P414" s="160"/>
      <c r="Q414" s="160"/>
      <c r="R414" s="160"/>
      <c r="S414" s="123">
        <f>(N414+R414)*G414</f>
        <v>10000</v>
      </c>
      <c r="T414" s="142"/>
      <c r="U414" s="142"/>
      <c r="V414" s="142"/>
      <c r="W414" s="142"/>
      <c r="X414" s="142"/>
      <c r="Y414" s="142"/>
      <c r="Z414" s="142"/>
      <c r="AA414" s="142"/>
      <c r="AB414" s="142"/>
      <c r="AC414" s="162">
        <v>2</v>
      </c>
      <c r="AD414" s="96">
        <f>IF(AC414=1,G414,0)</f>
        <v>0</v>
      </c>
      <c r="AE414" s="175">
        <f>IF(AC414=1,S414,0)</f>
        <v>0</v>
      </c>
      <c r="AF414" s="96">
        <f>IF(AC414=2,G414,0)</f>
        <v>1</v>
      </c>
      <c r="AG414" s="175">
        <f>IF(AC414=2,S414,0)</f>
        <v>10000</v>
      </c>
      <c r="AH414" s="96">
        <f>IF(AC414=3,G414,0)</f>
        <v>0</v>
      </c>
      <c r="AI414" s="175">
        <f>IF(AC414=3,S414,0)</f>
        <v>0</v>
      </c>
      <c r="AJ414" s="96">
        <f>IF(AC414=4,G414,0)</f>
        <v>0</v>
      </c>
      <c r="AK414" s="174">
        <f>IF(AC414=4,S414,0)</f>
        <v>0</v>
      </c>
    </row>
    <row r="415" spans="1:52">
      <c r="A415" s="372" t="s">
        <v>790</v>
      </c>
      <c r="B415" s="190" t="s">
        <v>501</v>
      </c>
      <c r="C415" s="190" t="s">
        <v>501</v>
      </c>
      <c r="D415" s="191" t="s">
        <v>800</v>
      </c>
      <c r="E415" s="191" t="s">
        <v>801</v>
      </c>
      <c r="F415" s="191"/>
      <c r="G415" s="589">
        <v>1</v>
      </c>
      <c r="H415" s="604">
        <v>15000</v>
      </c>
      <c r="I415" s="575"/>
      <c r="J415" s="191"/>
      <c r="K415" s="191"/>
      <c r="L415" s="232"/>
      <c r="M415" s="160"/>
      <c r="N415" s="305">
        <f>H415+I415</f>
        <v>15000</v>
      </c>
      <c r="O415" s="160"/>
      <c r="P415" s="160"/>
      <c r="Q415" s="160"/>
      <c r="R415" s="160"/>
      <c r="S415" s="123">
        <f>G415*N415+(P415+R415)</f>
        <v>15000</v>
      </c>
      <c r="T415" s="142"/>
      <c r="U415" s="142"/>
      <c r="V415" s="142"/>
      <c r="W415" s="142"/>
      <c r="X415" s="142"/>
      <c r="Y415" s="142"/>
      <c r="Z415" s="142"/>
      <c r="AA415" s="142"/>
      <c r="AB415" s="142"/>
      <c r="AC415" s="162">
        <v>4</v>
      </c>
      <c r="AD415" s="96">
        <f>IF(AC415=1,G415,0)</f>
        <v>0</v>
      </c>
      <c r="AE415" s="175">
        <f>IF(AC415=1,S415,0)</f>
        <v>0</v>
      </c>
      <c r="AF415" s="96">
        <f>IF(AC415=2,G415,0)</f>
        <v>0</v>
      </c>
      <c r="AG415" s="175">
        <f>IF(AC415=2,S415,0)</f>
        <v>0</v>
      </c>
      <c r="AH415" s="96">
        <f>IF(AC415=3,G415,0)</f>
        <v>0</v>
      </c>
      <c r="AI415" s="175">
        <f>IF(AC415=3,S415,0)</f>
        <v>0</v>
      </c>
      <c r="AJ415" s="96">
        <f>IF(AC415=4,G415,0)</f>
        <v>1</v>
      </c>
      <c r="AK415" s="174">
        <f>IF(AC415=4,S415,0)</f>
        <v>15000</v>
      </c>
    </row>
    <row r="416" spans="1:52" ht="15.75" thickBot="1">
      <c r="A416" s="372" t="s">
        <v>792</v>
      </c>
      <c r="B416" s="271" t="s">
        <v>550</v>
      </c>
      <c r="C416" s="271" t="s">
        <v>611</v>
      </c>
      <c r="D416" s="195" t="s">
        <v>506</v>
      </c>
      <c r="E416" s="195"/>
      <c r="F416" s="195" t="s">
        <v>400</v>
      </c>
      <c r="G416" s="577">
        <v>1</v>
      </c>
      <c r="H416" s="614">
        <v>12000</v>
      </c>
      <c r="I416" s="592"/>
      <c r="J416" s="195"/>
      <c r="K416" s="195"/>
      <c r="L416" s="244"/>
      <c r="M416" s="164"/>
      <c r="N416" s="305">
        <f>H416+I416</f>
        <v>12000</v>
      </c>
      <c r="O416" s="196"/>
      <c r="P416" s="196"/>
      <c r="Q416" s="196"/>
      <c r="R416" s="196"/>
      <c r="S416" s="123">
        <f>G416*N416+(P416+R416)</f>
        <v>12000</v>
      </c>
      <c r="T416" s="142"/>
      <c r="U416" s="142"/>
      <c r="V416" s="142"/>
      <c r="W416" s="142"/>
      <c r="X416" s="142"/>
      <c r="Y416" s="142"/>
      <c r="Z416" s="142"/>
      <c r="AA416" s="142"/>
      <c r="AB416" s="142"/>
      <c r="AC416" s="162">
        <v>4</v>
      </c>
      <c r="AD416" s="96">
        <f>IF(AC416=1,G416,0)</f>
        <v>0</v>
      </c>
      <c r="AE416" s="175">
        <f>IF(AC416=1,S416,0)</f>
        <v>0</v>
      </c>
      <c r="AF416" s="96">
        <f>IF(AC416=2,G416,0)</f>
        <v>0</v>
      </c>
      <c r="AG416" s="175">
        <f>IF(AC416=2,S416,0)</f>
        <v>0</v>
      </c>
      <c r="AH416" s="96">
        <f>IF(AC416=3,G416,0)</f>
        <v>0</v>
      </c>
      <c r="AI416" s="175">
        <f>IF(AC416=3,S416,0)</f>
        <v>0</v>
      </c>
      <c r="AJ416" s="96">
        <f>IF(AC416=4,G416,0)</f>
        <v>1</v>
      </c>
      <c r="AK416" s="174">
        <f>IF(AC416=4,S416,0)</f>
        <v>12000</v>
      </c>
    </row>
    <row r="417" spans="1:52" s="168" customFormat="1">
      <c r="A417" s="275"/>
      <c r="B417" s="300" t="s">
        <v>681</v>
      </c>
      <c r="C417" s="301"/>
      <c r="D417" s="301"/>
      <c r="E417" s="301"/>
      <c r="F417" s="301"/>
      <c r="G417" s="279">
        <f>SUM(G412:G416)</f>
        <v>5</v>
      </c>
      <c r="H417" s="279"/>
      <c r="I417" s="301"/>
      <c r="J417" s="301"/>
      <c r="K417" s="301"/>
      <c r="L417" s="301"/>
      <c r="M417" s="280"/>
      <c r="N417" s="283"/>
      <c r="O417" s="282">
        <f>SUM(O412:O416)</f>
        <v>0</v>
      </c>
      <c r="P417" s="282"/>
      <c r="Q417" s="282"/>
      <c r="R417" s="282"/>
      <c r="S417" s="302">
        <f>SUM(S412:S416)</f>
        <v>52023.32</v>
      </c>
      <c r="T417" s="209"/>
      <c r="U417" s="209"/>
      <c r="V417" s="209"/>
      <c r="W417" s="209"/>
      <c r="X417" s="209"/>
      <c r="Y417" s="209"/>
      <c r="Z417" s="209"/>
      <c r="AA417" s="209"/>
      <c r="AB417" s="209">
        <f>SUM(G412:G416)</f>
        <v>5</v>
      </c>
      <c r="AC417" s="169"/>
      <c r="AD417" s="170">
        <f t="shared" ref="AD417:AK417" si="285">SUM(AD412:AD416)</f>
        <v>1</v>
      </c>
      <c r="AE417" s="171">
        <f t="shared" si="285"/>
        <v>9000.42</v>
      </c>
      <c r="AF417" s="170">
        <f t="shared" si="285"/>
        <v>2</v>
      </c>
      <c r="AG417" s="171">
        <f t="shared" si="285"/>
        <v>16022.9</v>
      </c>
      <c r="AH417" s="170">
        <f t="shared" si="285"/>
        <v>0</v>
      </c>
      <c r="AI417" s="171">
        <f t="shared" si="285"/>
        <v>0</v>
      </c>
      <c r="AJ417" s="170">
        <f t="shared" si="285"/>
        <v>2</v>
      </c>
      <c r="AK417" s="172">
        <f t="shared" si="285"/>
        <v>27000</v>
      </c>
      <c r="AL417" s="185">
        <f t="shared" ref="AL417:AS417" si="286">AD417</f>
        <v>1</v>
      </c>
      <c r="AM417" s="185">
        <f t="shared" si="286"/>
        <v>9000.42</v>
      </c>
      <c r="AN417" s="185">
        <f t="shared" si="286"/>
        <v>2</v>
      </c>
      <c r="AO417" s="185">
        <f t="shared" si="286"/>
        <v>16022.9</v>
      </c>
      <c r="AP417" s="185">
        <f t="shared" si="286"/>
        <v>0</v>
      </c>
      <c r="AQ417" s="185">
        <f t="shared" si="286"/>
        <v>0</v>
      </c>
      <c r="AR417" s="185">
        <f t="shared" si="286"/>
        <v>2</v>
      </c>
      <c r="AS417" s="186">
        <f t="shared" si="286"/>
        <v>27000</v>
      </c>
      <c r="AT417" s="91"/>
      <c r="AU417" s="91"/>
      <c r="AV417" s="91"/>
      <c r="AW417" s="91"/>
      <c r="AX417" s="91"/>
      <c r="AY417" s="91"/>
      <c r="AZ417" s="91"/>
    </row>
    <row r="418" spans="1:52">
      <c r="A418" s="284"/>
      <c r="B418" s="303" t="s">
        <v>682</v>
      </c>
      <c r="C418" s="304"/>
      <c r="D418" s="304"/>
      <c r="E418" s="304"/>
      <c r="F418" s="304"/>
      <c r="G418" s="319">
        <f>G412</f>
        <v>1</v>
      </c>
      <c r="H418" s="286"/>
      <c r="I418" s="304"/>
      <c r="J418" s="304"/>
      <c r="K418" s="304"/>
      <c r="L418" s="304"/>
      <c r="M418" s="525"/>
      <c r="N418" s="288"/>
      <c r="O418" s="289">
        <f>SUM(O412:O412)</f>
        <v>0</v>
      </c>
      <c r="P418" s="289"/>
      <c r="Q418" s="289"/>
      <c r="R418" s="289"/>
      <c r="S418" s="351">
        <f>SUM(S412:S412)</f>
        <v>9000.42</v>
      </c>
      <c r="T418" s="142"/>
      <c r="U418" s="142"/>
      <c r="V418" s="142"/>
      <c r="W418" s="142"/>
      <c r="X418" s="142"/>
      <c r="Y418" s="142"/>
      <c r="Z418" s="142"/>
      <c r="AA418" s="142"/>
      <c r="AB418" s="142"/>
    </row>
    <row r="419" spans="1:52">
      <c r="A419" s="284"/>
      <c r="B419" s="303" t="s">
        <v>688</v>
      </c>
      <c r="C419" s="304"/>
      <c r="D419" s="304"/>
      <c r="E419" s="304"/>
      <c r="F419" s="304"/>
      <c r="G419" s="722">
        <f>G413</f>
        <v>1</v>
      </c>
      <c r="H419" s="286"/>
      <c r="I419" s="304"/>
      <c r="J419" s="304"/>
      <c r="K419" s="304"/>
      <c r="L419" s="304"/>
      <c r="M419" s="525"/>
      <c r="N419" s="288"/>
      <c r="O419" s="289">
        <f>SUM(O414:O415)</f>
        <v>0</v>
      </c>
      <c r="P419" s="289"/>
      <c r="Q419" s="289"/>
      <c r="R419" s="289"/>
      <c r="S419" s="722">
        <f>S413</f>
        <v>6023</v>
      </c>
      <c r="T419" s="142"/>
      <c r="U419" s="142"/>
      <c r="V419" s="142"/>
      <c r="W419" s="142"/>
      <c r="X419" s="142"/>
      <c r="Y419" s="142"/>
      <c r="Z419" s="142"/>
      <c r="AA419" s="142"/>
      <c r="AB419" s="142"/>
    </row>
    <row r="420" spans="1:52" ht="15.75" thickBot="1">
      <c r="A420" s="290"/>
      <c r="B420" s="306" t="s">
        <v>684</v>
      </c>
      <c r="C420" s="307"/>
      <c r="D420" s="307"/>
      <c r="E420" s="307"/>
      <c r="F420" s="307"/>
      <c r="G420" s="292">
        <f>SUM(G414:G416)</f>
        <v>3</v>
      </c>
      <c r="H420" s="292"/>
      <c r="I420" s="307"/>
      <c r="J420" s="307"/>
      <c r="K420" s="307"/>
      <c r="L420" s="307"/>
      <c r="M420" s="526"/>
      <c r="N420" s="295"/>
      <c r="O420" s="296">
        <f>O417-O418-O419</f>
        <v>0</v>
      </c>
      <c r="P420" s="296"/>
      <c r="Q420" s="296"/>
      <c r="R420" s="296"/>
      <c r="S420" s="292">
        <f>SUM(S414:S416)</f>
        <v>37000</v>
      </c>
      <c r="T420" s="142"/>
      <c r="U420" s="142"/>
      <c r="V420" s="142"/>
      <c r="W420" s="142"/>
      <c r="X420" s="142"/>
      <c r="Y420" s="142"/>
      <c r="Z420" s="142"/>
      <c r="AA420" s="142"/>
      <c r="AB420" s="142"/>
      <c r="AH420" s="96" t="s">
        <v>524</v>
      </c>
    </row>
    <row r="421" spans="1:52" ht="18.75" customHeight="1">
      <c r="A421" s="734" t="s">
        <v>1092</v>
      </c>
      <c r="B421" s="735"/>
      <c r="C421" s="505"/>
      <c r="D421" s="505"/>
      <c r="E421" s="505"/>
      <c r="F421" s="505"/>
      <c r="G421" s="505"/>
      <c r="H421" s="505"/>
      <c r="I421" s="505"/>
      <c r="J421" s="505"/>
      <c r="K421" s="505"/>
      <c r="L421" s="505"/>
      <c r="M421" s="505"/>
      <c r="N421" s="505"/>
      <c r="O421" s="505"/>
      <c r="P421" s="505"/>
      <c r="Q421" s="505"/>
      <c r="R421" s="505"/>
      <c r="S421" s="506"/>
      <c r="T421" s="241"/>
      <c r="U421" s="241"/>
      <c r="V421" s="241"/>
      <c r="W421" s="241"/>
      <c r="X421" s="241"/>
      <c r="Y421" s="241"/>
      <c r="Z421" s="241"/>
      <c r="AA421" s="241"/>
      <c r="AB421" s="332"/>
    </row>
    <row r="422" spans="1:52" ht="30">
      <c r="A422" s="372" t="s">
        <v>791</v>
      </c>
      <c r="B422" s="190" t="s">
        <v>89</v>
      </c>
      <c r="C422" s="190" t="s">
        <v>971</v>
      </c>
      <c r="D422" s="346">
        <v>3221</v>
      </c>
      <c r="E422" s="346"/>
      <c r="F422" s="346">
        <v>9</v>
      </c>
      <c r="G422" s="497">
        <v>0.25</v>
      </c>
      <c r="H422" s="602">
        <v>5527</v>
      </c>
      <c r="I422" s="191"/>
      <c r="J422" s="191"/>
      <c r="K422" s="191"/>
      <c r="L422" s="191"/>
      <c r="M422" s="160"/>
      <c r="N422" s="245">
        <f>H422+I422+J422+K422+L422+M422</f>
        <v>5527</v>
      </c>
      <c r="O422" s="160"/>
      <c r="P422" s="160"/>
      <c r="Q422" s="160"/>
      <c r="R422" s="189">
        <f>N422*30%*G422</f>
        <v>414.53</v>
      </c>
      <c r="S422" s="123">
        <f>(N422+R422)*G422</f>
        <v>1485.38</v>
      </c>
      <c r="T422" s="191"/>
      <c r="U422" s="142"/>
      <c r="V422" s="142"/>
      <c r="W422" s="142"/>
      <c r="X422" s="142"/>
      <c r="Y422" s="142"/>
      <c r="Z422" s="142"/>
      <c r="AA422" s="142"/>
      <c r="AB422" s="142"/>
      <c r="AC422" s="162">
        <v>2</v>
      </c>
      <c r="AD422" s="96">
        <f>IF(AC422=1,G422,0)</f>
        <v>0</v>
      </c>
      <c r="AE422" s="175">
        <f>IF(AC422=1,S422,0)</f>
        <v>0</v>
      </c>
      <c r="AF422" s="96">
        <f>IF(AC422=2,G422,0)</f>
        <v>0.25</v>
      </c>
      <c r="AG422" s="175">
        <f>IF(AC422=2,S422,0)</f>
        <v>1485.38</v>
      </c>
      <c r="AH422" s="96">
        <f>IF(AC422=3,G422,0)</f>
        <v>0</v>
      </c>
      <c r="AI422" s="175">
        <f>IF(AC422=3,S422,0)</f>
        <v>0</v>
      </c>
      <c r="AJ422" s="96">
        <f>IF(AC422=4,G422,0)</f>
        <v>0</v>
      </c>
      <c r="AK422" s="174">
        <f>IF(AC422=4,S422,0)</f>
        <v>0</v>
      </c>
    </row>
    <row r="423" spans="1:52" ht="45.75" thickBot="1">
      <c r="A423" s="372" t="s">
        <v>793</v>
      </c>
      <c r="B423" s="380" t="s">
        <v>270</v>
      </c>
      <c r="C423" s="381" t="s">
        <v>803</v>
      </c>
      <c r="D423" s="367">
        <v>5132</v>
      </c>
      <c r="E423" s="367"/>
      <c r="F423" s="367">
        <v>3</v>
      </c>
      <c r="G423" s="577">
        <v>2</v>
      </c>
      <c r="H423" s="577">
        <v>3770</v>
      </c>
      <c r="I423" s="195"/>
      <c r="J423" s="195"/>
      <c r="K423" s="195"/>
      <c r="L423" s="195"/>
      <c r="M423" s="164"/>
      <c r="N423" s="245">
        <f>H423+I423+J423+K423+L423+M423</f>
        <v>3770</v>
      </c>
      <c r="O423" s="196"/>
      <c r="P423" s="196"/>
      <c r="Q423" s="196"/>
      <c r="R423" s="196"/>
      <c r="S423" s="123">
        <f>G423*N423+(P423+R423)+O423</f>
        <v>7540</v>
      </c>
      <c r="T423" s="195"/>
      <c r="U423" s="142"/>
      <c r="V423" s="142"/>
      <c r="W423" s="142"/>
      <c r="X423" s="142"/>
      <c r="Y423" s="142"/>
      <c r="Z423" s="142"/>
      <c r="AA423" s="142"/>
      <c r="AB423" s="142"/>
      <c r="AC423" s="162">
        <v>3</v>
      </c>
      <c r="AD423" s="96">
        <f>IF(AC423=1,G423,0)</f>
        <v>0</v>
      </c>
      <c r="AE423" s="175">
        <f>IF(AC423=1,S423,0)</f>
        <v>0</v>
      </c>
      <c r="AF423" s="96">
        <f>IF(AC423=2,G423,0)</f>
        <v>0</v>
      </c>
      <c r="AG423" s="175">
        <f>IF(AC423=2,S423,0)</f>
        <v>0</v>
      </c>
      <c r="AH423" s="96">
        <f>IF(AC423=3,G423,0)</f>
        <v>2</v>
      </c>
      <c r="AI423" s="175">
        <f>IF(AC423=3,S423,0)</f>
        <v>7540</v>
      </c>
      <c r="AJ423" s="96">
        <f>IF(AC423=4,G423,0)</f>
        <v>0</v>
      </c>
      <c r="AK423" s="174">
        <f>IF(AC423=4,S423,0)</f>
        <v>0</v>
      </c>
    </row>
    <row r="424" spans="1:52" s="168" customFormat="1">
      <c r="A424" s="275"/>
      <c r="B424" s="300" t="s">
        <v>681</v>
      </c>
      <c r="C424" s="300"/>
      <c r="D424" s="334"/>
      <c r="E424" s="334"/>
      <c r="F424" s="334"/>
      <c r="G424" s="279">
        <f>G425+G426</f>
        <v>2.25</v>
      </c>
      <c r="H424" s="300"/>
      <c r="I424" s="300"/>
      <c r="J424" s="300"/>
      <c r="K424" s="300"/>
      <c r="L424" s="300"/>
      <c r="M424" s="278"/>
      <c r="N424" s="283"/>
      <c r="O424" s="282">
        <f>O422</f>
        <v>0</v>
      </c>
      <c r="P424" s="282"/>
      <c r="Q424" s="282"/>
      <c r="R424" s="282"/>
      <c r="S424" s="335">
        <f>SUM(S422:S423)</f>
        <v>9025.3799999999992</v>
      </c>
      <c r="T424" s="334"/>
      <c r="U424" s="334"/>
      <c r="V424" s="334"/>
      <c r="W424" s="334"/>
      <c r="X424" s="334"/>
      <c r="Y424" s="334"/>
      <c r="Z424" s="334"/>
      <c r="AA424" s="334"/>
      <c r="AB424" s="334">
        <f>SUM(G422:G423)</f>
        <v>2.25</v>
      </c>
      <c r="AC424" s="169"/>
      <c r="AD424" s="170">
        <f>SUM(AD422:AD423)</f>
        <v>0</v>
      </c>
      <c r="AE424" s="171">
        <f t="shared" ref="AE424:AK424" si="287">SUM(AE422:AE423)</f>
        <v>0</v>
      </c>
      <c r="AF424" s="170">
        <f t="shared" si="287"/>
        <v>0.25</v>
      </c>
      <c r="AG424" s="171">
        <f t="shared" si="287"/>
        <v>1485.38</v>
      </c>
      <c r="AH424" s="170">
        <f t="shared" si="287"/>
        <v>2</v>
      </c>
      <c r="AI424" s="171">
        <f t="shared" si="287"/>
        <v>7540</v>
      </c>
      <c r="AJ424" s="170">
        <f t="shared" si="287"/>
        <v>0</v>
      </c>
      <c r="AK424" s="171">
        <f t="shared" si="287"/>
        <v>0</v>
      </c>
      <c r="AL424" s="185">
        <f t="shared" ref="AL424:AS424" si="288">AD424</f>
        <v>0</v>
      </c>
      <c r="AM424" s="185">
        <f t="shared" si="288"/>
        <v>0</v>
      </c>
      <c r="AN424" s="185">
        <f t="shared" si="288"/>
        <v>0.25</v>
      </c>
      <c r="AO424" s="185">
        <f t="shared" si="288"/>
        <v>1485.38</v>
      </c>
      <c r="AP424" s="185">
        <f t="shared" si="288"/>
        <v>2</v>
      </c>
      <c r="AQ424" s="185">
        <f t="shared" si="288"/>
        <v>7540</v>
      </c>
      <c r="AR424" s="185">
        <f t="shared" si="288"/>
        <v>0</v>
      </c>
      <c r="AS424" s="186">
        <f t="shared" si="288"/>
        <v>0</v>
      </c>
      <c r="AT424" s="91"/>
      <c r="AU424" s="91"/>
      <c r="AV424" s="91"/>
      <c r="AW424" s="91"/>
      <c r="AX424" s="91"/>
      <c r="AY424" s="91"/>
      <c r="AZ424" s="91"/>
    </row>
    <row r="425" spans="1:52">
      <c r="A425" s="284"/>
      <c r="B425" s="303" t="s">
        <v>683</v>
      </c>
      <c r="C425" s="303"/>
      <c r="D425" s="303"/>
      <c r="E425" s="303"/>
      <c r="F425" s="303"/>
      <c r="G425" s="286">
        <f>G422</f>
        <v>0.25</v>
      </c>
      <c r="H425" s="303"/>
      <c r="I425" s="303"/>
      <c r="J425" s="303"/>
      <c r="K425" s="303"/>
      <c r="L425" s="303"/>
      <c r="M425" s="286"/>
      <c r="N425" s="288"/>
      <c r="O425" s="289"/>
      <c r="P425" s="289"/>
      <c r="Q425" s="289"/>
      <c r="R425" s="289"/>
      <c r="S425" s="351">
        <f>AG424</f>
        <v>1485.38</v>
      </c>
      <c r="T425" s="142"/>
      <c r="U425" s="142"/>
      <c r="V425" s="142"/>
      <c r="W425" s="142"/>
      <c r="X425" s="142"/>
      <c r="Y425" s="142"/>
      <c r="Z425" s="142"/>
      <c r="AA425" s="142"/>
      <c r="AB425" s="142"/>
    </row>
    <row r="426" spans="1:52" ht="15.75" thickBot="1">
      <c r="A426" s="290"/>
      <c r="B426" s="306" t="s">
        <v>698</v>
      </c>
      <c r="C426" s="306"/>
      <c r="D426" s="306"/>
      <c r="E426" s="306"/>
      <c r="F426" s="306"/>
      <c r="G426" s="292">
        <f>G423</f>
        <v>2</v>
      </c>
      <c r="H426" s="306"/>
      <c r="I426" s="306"/>
      <c r="J426" s="306"/>
      <c r="K426" s="306"/>
      <c r="L426" s="306"/>
      <c r="M426" s="292"/>
      <c r="N426" s="295"/>
      <c r="O426" s="296"/>
      <c r="P426" s="296"/>
      <c r="Q426" s="296"/>
      <c r="R426" s="296"/>
      <c r="S426" s="565">
        <f>AI424</f>
        <v>7540</v>
      </c>
      <c r="T426" s="142"/>
      <c r="U426" s="142"/>
      <c r="V426" s="142"/>
      <c r="W426" s="142"/>
      <c r="X426" s="142"/>
      <c r="Y426" s="142"/>
      <c r="Z426" s="142"/>
      <c r="AA426" s="142"/>
      <c r="AB426" s="142"/>
    </row>
    <row r="427" spans="1:52" ht="18.75">
      <c r="A427" s="758" t="s">
        <v>1093</v>
      </c>
      <c r="B427" s="759"/>
      <c r="C427" s="759"/>
      <c r="D427" s="759"/>
      <c r="E427" s="759"/>
      <c r="F427" s="759"/>
      <c r="G427" s="759"/>
      <c r="H427" s="759"/>
      <c r="I427" s="759"/>
      <c r="J427" s="759"/>
      <c r="K427" s="759"/>
      <c r="L427" s="759"/>
      <c r="M427" s="759"/>
      <c r="N427" s="759"/>
      <c r="O427" s="759"/>
      <c r="P427" s="759"/>
      <c r="Q427" s="759"/>
      <c r="R427" s="759"/>
      <c r="S427" s="760"/>
      <c r="T427" s="238"/>
      <c r="U427" s="238"/>
      <c r="V427" s="238"/>
      <c r="W427" s="238"/>
      <c r="X427" s="238"/>
      <c r="Y427" s="238"/>
      <c r="Z427" s="238"/>
      <c r="AA427" s="238"/>
      <c r="AB427" s="206"/>
    </row>
    <row r="428" spans="1:52" ht="30">
      <c r="A428" s="372" t="s">
        <v>791</v>
      </c>
      <c r="B428" s="190" t="s">
        <v>1063</v>
      </c>
      <c r="C428" s="190" t="s">
        <v>543</v>
      </c>
      <c r="D428" s="346">
        <v>3231</v>
      </c>
      <c r="E428" s="346"/>
      <c r="F428" s="346">
        <v>6</v>
      </c>
      <c r="G428" s="497">
        <v>1</v>
      </c>
      <c r="H428" s="604">
        <v>4633</v>
      </c>
      <c r="I428" s="191"/>
      <c r="J428" s="191"/>
      <c r="K428" s="191"/>
      <c r="L428" s="232"/>
      <c r="M428" s="160"/>
      <c r="N428" s="305">
        <f>H428+I428+J428+K428+L428+M428</f>
        <v>4633</v>
      </c>
      <c r="O428" s="160"/>
      <c r="P428" s="160"/>
      <c r="Q428" s="160"/>
      <c r="R428" s="160"/>
      <c r="S428" s="123">
        <f>G428*N428+(P428+R428)+O428</f>
        <v>4633</v>
      </c>
      <c r="T428" s="142"/>
      <c r="U428" s="142"/>
      <c r="V428" s="142"/>
      <c r="W428" s="142"/>
      <c r="X428" s="142"/>
      <c r="Y428" s="142"/>
      <c r="Z428" s="142"/>
      <c r="AA428" s="142"/>
      <c r="AB428" s="142"/>
      <c r="AC428" s="162">
        <v>2</v>
      </c>
      <c r="AD428" s="96">
        <f>IF(AC428=1,G428,0)</f>
        <v>0</v>
      </c>
      <c r="AE428" s="175">
        <f>IF(AC428=1,S428,0)</f>
        <v>0</v>
      </c>
      <c r="AF428" s="96">
        <f>IF(AC428=2,G428,0)</f>
        <v>1</v>
      </c>
      <c r="AG428" s="175">
        <f>IF(AC428=2,S428,0)</f>
        <v>4633</v>
      </c>
      <c r="AH428" s="96">
        <f>IF(AC428=3,G428,0)</f>
        <v>0</v>
      </c>
      <c r="AI428" s="175">
        <f>IF(AC428=3,S428,0)</f>
        <v>0</v>
      </c>
      <c r="AJ428" s="96">
        <f>IF(AC428=4,G428,0)</f>
        <v>0</v>
      </c>
      <c r="AK428" s="174">
        <f>IF(AC428=4,S428,0)</f>
        <v>0</v>
      </c>
    </row>
    <row r="429" spans="1:52" s="530" customFormat="1">
      <c r="A429" s="372" t="s">
        <v>793</v>
      </c>
      <c r="B429" s="190" t="s">
        <v>482</v>
      </c>
      <c r="C429" s="190" t="s">
        <v>691</v>
      </c>
      <c r="D429" s="346">
        <v>5122</v>
      </c>
      <c r="E429" s="346">
        <v>16675</v>
      </c>
      <c r="F429" s="346">
        <v>4</v>
      </c>
      <c r="G429" s="497">
        <v>3</v>
      </c>
      <c r="H429" s="614">
        <v>4058</v>
      </c>
      <c r="I429" s="191"/>
      <c r="J429" s="191"/>
      <c r="K429" s="191"/>
      <c r="L429" s="232"/>
      <c r="M429" s="160"/>
      <c r="N429" s="305">
        <f>H429+I429+J429+K429+L429+M429</f>
        <v>4058</v>
      </c>
      <c r="O429" s="160">
        <v>585.6</v>
      </c>
      <c r="P429" s="160"/>
      <c r="Q429" s="160"/>
      <c r="R429" s="160"/>
      <c r="S429" s="123">
        <f>G429*N429+(P429+R429)+O429</f>
        <v>12759.6</v>
      </c>
      <c r="T429" s="142"/>
      <c r="U429" s="142"/>
      <c r="V429" s="142"/>
      <c r="W429" s="142"/>
      <c r="X429" s="142"/>
      <c r="Y429" s="142"/>
      <c r="Z429" s="142"/>
      <c r="AA429" s="142"/>
      <c r="AB429" s="142"/>
      <c r="AC429" s="173"/>
      <c r="AD429" s="399"/>
      <c r="AE429" s="400"/>
      <c r="AF429" s="399"/>
      <c r="AG429" s="400"/>
      <c r="AH429" s="399"/>
      <c r="AI429" s="400"/>
      <c r="AJ429" s="399"/>
      <c r="AK429" s="401"/>
      <c r="AL429" s="527"/>
      <c r="AM429" s="527"/>
      <c r="AN429" s="527"/>
      <c r="AO429" s="527"/>
      <c r="AP429" s="527"/>
      <c r="AQ429" s="527"/>
      <c r="AR429" s="527"/>
      <c r="AS429" s="528"/>
      <c r="AT429" s="529"/>
      <c r="AU429" s="529"/>
      <c r="AV429" s="529"/>
      <c r="AW429" s="529"/>
      <c r="AX429" s="529"/>
      <c r="AY429" s="529"/>
      <c r="AZ429" s="529"/>
    </row>
    <row r="430" spans="1:52" ht="15.75" thickBot="1">
      <c r="A430" s="372" t="s">
        <v>794</v>
      </c>
      <c r="B430" s="194" t="s">
        <v>692</v>
      </c>
      <c r="C430" s="194" t="s">
        <v>692</v>
      </c>
      <c r="D430" s="322">
        <v>9132</v>
      </c>
      <c r="E430" s="322">
        <v>13249</v>
      </c>
      <c r="F430" s="322">
        <v>2</v>
      </c>
      <c r="G430" s="572">
        <v>3</v>
      </c>
      <c r="H430" s="615">
        <v>3483</v>
      </c>
      <c r="I430" s="195"/>
      <c r="J430" s="195"/>
      <c r="K430" s="195"/>
      <c r="L430" s="244"/>
      <c r="M430" s="164"/>
      <c r="N430" s="305">
        <f>H430+I430+J430+K430+L430+M430</f>
        <v>3483</v>
      </c>
      <c r="O430" s="196"/>
      <c r="P430" s="196"/>
      <c r="Q430" s="196"/>
      <c r="R430" s="196"/>
      <c r="S430" s="123">
        <f>G430*N430+(P430+R430)+O430</f>
        <v>10449</v>
      </c>
      <c r="T430" s="142"/>
      <c r="U430" s="142"/>
      <c r="V430" s="142"/>
      <c r="W430" s="142"/>
      <c r="X430" s="142"/>
      <c r="Y430" s="142"/>
      <c r="Z430" s="142"/>
      <c r="AA430" s="142"/>
      <c r="AB430" s="142"/>
      <c r="AC430" s="162">
        <v>4</v>
      </c>
      <c r="AD430" s="96">
        <f>IF(AC430=1,G430,0)</f>
        <v>0</v>
      </c>
      <c r="AE430" s="175">
        <f>IF(AC430=1,S430,0)</f>
        <v>0</v>
      </c>
      <c r="AF430" s="96">
        <f>IF(AC430=2,G430,0)</f>
        <v>0</v>
      </c>
      <c r="AG430" s="175">
        <f>IF(AC430=2,S430,0)</f>
        <v>0</v>
      </c>
      <c r="AH430" s="96">
        <f>IF(AC430=3,G430,0)</f>
        <v>0</v>
      </c>
      <c r="AI430" s="175">
        <f>IF(AC430=3,S430,0)</f>
        <v>0</v>
      </c>
      <c r="AJ430" s="96">
        <f>IF(AC430=4,G430,0)</f>
        <v>3</v>
      </c>
      <c r="AK430" s="174">
        <f>IF(AC430=4,S430,0)</f>
        <v>10449</v>
      </c>
    </row>
    <row r="431" spans="1:52" s="168" customFormat="1">
      <c r="A431" s="275"/>
      <c r="B431" s="300" t="s">
        <v>681</v>
      </c>
      <c r="C431" s="300"/>
      <c r="D431" s="300"/>
      <c r="E431" s="300"/>
      <c r="F431" s="300"/>
      <c r="G431" s="279">
        <f>G428+G429+G430</f>
        <v>7</v>
      </c>
      <c r="H431" s="279"/>
      <c r="I431" s="300"/>
      <c r="J431" s="300"/>
      <c r="K431" s="300"/>
      <c r="L431" s="300"/>
      <c r="M431" s="280"/>
      <c r="N431" s="283"/>
      <c r="O431" s="282"/>
      <c r="P431" s="282"/>
      <c r="Q431" s="282"/>
      <c r="R431" s="282"/>
      <c r="S431" s="302">
        <f>SUM(S428:S430)</f>
        <v>27841.599999999999</v>
      </c>
      <c r="T431" s="209"/>
      <c r="U431" s="209"/>
      <c r="V431" s="209"/>
      <c r="W431" s="209"/>
      <c r="X431" s="209"/>
      <c r="Y431" s="209"/>
      <c r="Z431" s="209"/>
      <c r="AA431" s="209"/>
      <c r="AB431" s="209">
        <f>SUM(G428:G430)</f>
        <v>7</v>
      </c>
      <c r="AC431" s="169"/>
      <c r="AD431" s="170">
        <f t="shared" ref="AD431:AK431" si="289">SUM(AD428:AD430)</f>
        <v>0</v>
      </c>
      <c r="AE431" s="171">
        <f t="shared" si="289"/>
        <v>0</v>
      </c>
      <c r="AF431" s="170">
        <f t="shared" si="289"/>
        <v>1</v>
      </c>
      <c r="AG431" s="171">
        <f t="shared" si="289"/>
        <v>4633</v>
      </c>
      <c r="AH431" s="170">
        <f t="shared" si="289"/>
        <v>0</v>
      </c>
      <c r="AI431" s="171">
        <f t="shared" si="289"/>
        <v>0</v>
      </c>
      <c r="AJ431" s="170">
        <f t="shared" si="289"/>
        <v>3</v>
      </c>
      <c r="AK431" s="171">
        <f t="shared" si="289"/>
        <v>10449</v>
      </c>
      <c r="AL431" s="185">
        <f t="shared" ref="AL431:AS431" si="290">AD431</f>
        <v>0</v>
      </c>
      <c r="AM431" s="185">
        <f t="shared" si="290"/>
        <v>0</v>
      </c>
      <c r="AN431" s="185">
        <f t="shared" si="290"/>
        <v>1</v>
      </c>
      <c r="AO431" s="185">
        <f t="shared" si="290"/>
        <v>4633</v>
      </c>
      <c r="AP431" s="185">
        <f t="shared" si="290"/>
        <v>0</v>
      </c>
      <c r="AQ431" s="185">
        <f t="shared" si="290"/>
        <v>0</v>
      </c>
      <c r="AR431" s="185">
        <f t="shared" si="290"/>
        <v>3</v>
      </c>
      <c r="AS431" s="186">
        <f t="shared" si="290"/>
        <v>10449</v>
      </c>
      <c r="AT431" s="91"/>
      <c r="AU431" s="91"/>
      <c r="AV431" s="91"/>
      <c r="AW431" s="91"/>
      <c r="AX431" s="91"/>
      <c r="AY431" s="91"/>
      <c r="AZ431" s="91"/>
    </row>
    <row r="432" spans="1:52">
      <c r="A432" s="284"/>
      <c r="B432" s="303" t="s">
        <v>682</v>
      </c>
      <c r="C432" s="303"/>
      <c r="D432" s="303"/>
      <c r="E432" s="303"/>
      <c r="F432" s="303"/>
      <c r="G432" s="286">
        <f>AD431</f>
        <v>0</v>
      </c>
      <c r="H432" s="286"/>
      <c r="I432" s="303"/>
      <c r="J432" s="303"/>
      <c r="K432" s="303"/>
      <c r="L432" s="303"/>
      <c r="M432" s="287"/>
      <c r="N432" s="288"/>
      <c r="O432" s="289"/>
      <c r="P432" s="289"/>
      <c r="Q432" s="289"/>
      <c r="R432" s="289"/>
      <c r="S432" s="305"/>
      <c r="T432" s="142"/>
      <c r="U432" s="142"/>
      <c r="V432" s="142"/>
      <c r="W432" s="142"/>
      <c r="X432" s="142"/>
      <c r="Y432" s="142"/>
      <c r="Z432" s="142"/>
      <c r="AA432" s="142"/>
      <c r="AB432" s="142"/>
    </row>
    <row r="433" spans="1:52">
      <c r="A433" s="284"/>
      <c r="B433" s="303" t="s">
        <v>693</v>
      </c>
      <c r="C433" s="303"/>
      <c r="D433" s="303"/>
      <c r="E433" s="303"/>
      <c r="F433" s="303"/>
      <c r="G433" s="286">
        <f>AF431</f>
        <v>1</v>
      </c>
      <c r="H433" s="286"/>
      <c r="I433" s="303"/>
      <c r="J433" s="303"/>
      <c r="K433" s="303"/>
      <c r="L433" s="303"/>
      <c r="M433" s="287"/>
      <c r="N433" s="288"/>
      <c r="O433" s="289">
        <f>O428</f>
        <v>0</v>
      </c>
      <c r="P433" s="289"/>
      <c r="Q433" s="289"/>
      <c r="R433" s="289"/>
      <c r="S433" s="351">
        <f>SUM(S428)</f>
        <v>4633</v>
      </c>
      <c r="T433" s="142"/>
      <c r="U433" s="142"/>
      <c r="V433" s="142"/>
      <c r="W433" s="142"/>
      <c r="X433" s="142"/>
      <c r="Y433" s="142"/>
      <c r="Z433" s="142"/>
      <c r="AA433" s="142"/>
      <c r="AB433" s="142"/>
    </row>
    <row r="434" spans="1:52" ht="15.75" thickBot="1">
      <c r="A434" s="290"/>
      <c r="B434" s="306" t="s">
        <v>684</v>
      </c>
      <c r="C434" s="306"/>
      <c r="D434" s="306"/>
      <c r="E434" s="306"/>
      <c r="F434" s="306"/>
      <c r="G434" s="292">
        <f>G429+G430</f>
        <v>6</v>
      </c>
      <c r="H434" s="292"/>
      <c r="I434" s="306"/>
      <c r="J434" s="306"/>
      <c r="K434" s="306"/>
      <c r="L434" s="306"/>
      <c r="M434" s="294"/>
      <c r="N434" s="295"/>
      <c r="O434" s="296"/>
      <c r="P434" s="296"/>
      <c r="Q434" s="296"/>
      <c r="R434" s="296"/>
      <c r="S434" s="565">
        <f>SUM(S429:S430)</f>
        <v>23208.6</v>
      </c>
      <c r="T434" s="142"/>
      <c r="U434" s="142"/>
      <c r="V434" s="142"/>
      <c r="W434" s="142"/>
      <c r="X434" s="142"/>
      <c r="Y434" s="142"/>
      <c r="Z434" s="142"/>
      <c r="AA434" s="142"/>
      <c r="AB434" s="142"/>
    </row>
    <row r="435" spans="1:52" ht="18.75" customHeight="1">
      <c r="A435" s="785" t="s">
        <v>1094</v>
      </c>
      <c r="B435" s="786"/>
      <c r="C435" s="786"/>
      <c r="D435" s="786"/>
      <c r="E435" s="786"/>
      <c r="F435" s="786"/>
      <c r="G435" s="786"/>
      <c r="H435" s="786"/>
      <c r="I435" s="786"/>
      <c r="J435" s="786"/>
      <c r="K435" s="786"/>
      <c r="L435" s="786"/>
      <c r="M435" s="786"/>
      <c r="N435" s="786"/>
      <c r="O435" s="786"/>
      <c r="P435" s="786"/>
      <c r="Q435" s="786"/>
      <c r="R435" s="786"/>
      <c r="S435" s="786"/>
      <c r="T435" s="510"/>
      <c r="U435" s="510"/>
      <c r="V435" s="510"/>
      <c r="W435" s="510"/>
      <c r="X435" s="510"/>
      <c r="Y435" s="510"/>
      <c r="Z435" s="510"/>
      <c r="AA435" s="510"/>
      <c r="AB435" s="449"/>
    </row>
    <row r="436" spans="1:52" ht="30">
      <c r="A436" s="372" t="s">
        <v>914</v>
      </c>
      <c r="B436" s="676" t="s">
        <v>1086</v>
      </c>
      <c r="C436" s="190" t="s">
        <v>799</v>
      </c>
      <c r="D436" s="346">
        <v>1239</v>
      </c>
      <c r="E436" s="346">
        <v>22124</v>
      </c>
      <c r="F436" s="346"/>
      <c r="G436" s="497">
        <v>1</v>
      </c>
      <c r="H436" s="613">
        <v>12000</v>
      </c>
      <c r="I436" s="272"/>
      <c r="J436" s="272"/>
      <c r="K436" s="272"/>
      <c r="L436" s="272"/>
      <c r="M436" s="160"/>
      <c r="N436" s="245">
        <f t="shared" ref="N436:N456" si="291">H436+I436+J436+K436+L436+M436</f>
        <v>12000</v>
      </c>
      <c r="O436" s="160"/>
      <c r="P436" s="160"/>
      <c r="Q436" s="160"/>
      <c r="R436" s="160"/>
      <c r="S436" s="123">
        <f t="shared" ref="S436:S452" si="292">(N436+R436)*G436</f>
        <v>12000</v>
      </c>
      <c r="T436" s="142"/>
      <c r="U436" s="142"/>
      <c r="V436" s="142"/>
      <c r="W436" s="142"/>
      <c r="X436" s="142"/>
      <c r="Y436" s="142"/>
      <c r="Z436" s="142"/>
      <c r="AA436" s="142"/>
      <c r="AB436" s="142"/>
      <c r="AC436" s="162">
        <v>4</v>
      </c>
      <c r="AD436" s="96">
        <f>IF(AC436=1,M436,0)</f>
        <v>0</v>
      </c>
      <c r="AE436" s="175">
        <f>IF(AC436=1,S436,0)</f>
        <v>0</v>
      </c>
      <c r="AF436" s="96">
        <f>IF(AC436=2,M436,0)</f>
        <v>0</v>
      </c>
      <c r="AG436" s="175">
        <f>IF(AC436=2,S436,0)</f>
        <v>0</v>
      </c>
      <c r="AH436" s="96">
        <f>IF(AC436=3,M436,0)</f>
        <v>0</v>
      </c>
      <c r="AI436" s="175">
        <f>IF(AC436=3,S436,0)</f>
        <v>0</v>
      </c>
      <c r="AJ436" s="96">
        <f>IF(AC436=4,M436,0)</f>
        <v>0</v>
      </c>
      <c r="AK436" s="174">
        <f>IF(AC436=4,S436,0)</f>
        <v>12000</v>
      </c>
    </row>
    <row r="437" spans="1:52">
      <c r="A437" s="372" t="s">
        <v>790</v>
      </c>
      <c r="B437" s="271" t="s">
        <v>934</v>
      </c>
      <c r="C437" s="271" t="s">
        <v>934</v>
      </c>
      <c r="D437" s="272" t="s">
        <v>798</v>
      </c>
      <c r="E437" s="374">
        <v>22177</v>
      </c>
      <c r="F437" s="374"/>
      <c r="G437" s="497">
        <v>1</v>
      </c>
      <c r="H437" s="604">
        <v>12000</v>
      </c>
      <c r="I437" s="160"/>
      <c r="J437" s="160"/>
      <c r="K437" s="160"/>
      <c r="L437" s="160"/>
      <c r="M437" s="160"/>
      <c r="N437" s="245">
        <f t="shared" si="291"/>
        <v>12000</v>
      </c>
      <c r="O437" s="160"/>
      <c r="P437" s="160"/>
      <c r="Q437" s="160"/>
      <c r="R437" s="189"/>
      <c r="S437" s="123">
        <f t="shared" si="292"/>
        <v>12000</v>
      </c>
      <c r="T437" s="142"/>
      <c r="U437" s="142"/>
      <c r="V437" s="142"/>
      <c r="W437" s="142"/>
      <c r="X437" s="142"/>
      <c r="Y437" s="142"/>
      <c r="Z437" s="142"/>
      <c r="AA437" s="142"/>
      <c r="AB437" s="142"/>
      <c r="AC437" s="162">
        <v>4</v>
      </c>
      <c r="AD437" s="96">
        <f>IF(AC437=1,M440,0)</f>
        <v>0</v>
      </c>
      <c r="AE437" s="175">
        <f>IF(AC437=1,S440,0)</f>
        <v>0</v>
      </c>
      <c r="AF437" s="96">
        <f>IF(AC437=2,M440,0)</f>
        <v>0</v>
      </c>
      <c r="AG437" s="175">
        <f>IF(AC437=2,S440,0)</f>
        <v>0</v>
      </c>
      <c r="AH437" s="96">
        <f>IF(AC437=3,M440,0)</f>
        <v>0</v>
      </c>
      <c r="AI437" s="175">
        <f>IF(AC437=3,S440,0)</f>
        <v>0</v>
      </c>
      <c r="AJ437" s="96">
        <f>IF(AC437=4,M440,0)</f>
        <v>0</v>
      </c>
      <c r="AK437" s="174">
        <f>IF(AC437=4,S440,0)</f>
        <v>2029</v>
      </c>
    </row>
    <row r="438" spans="1:52">
      <c r="A438" s="372" t="s">
        <v>791</v>
      </c>
      <c r="B438" s="271" t="s">
        <v>834</v>
      </c>
      <c r="C438" s="271" t="s">
        <v>834</v>
      </c>
      <c r="D438" s="272">
        <v>3119</v>
      </c>
      <c r="E438" s="272">
        <v>24940</v>
      </c>
      <c r="F438" s="272"/>
      <c r="G438" s="497">
        <v>1</v>
      </c>
      <c r="H438" s="613">
        <v>12000</v>
      </c>
      <c r="I438" s="272"/>
      <c r="J438" s="272"/>
      <c r="K438" s="272"/>
      <c r="L438" s="272"/>
      <c r="M438" s="160"/>
      <c r="N438" s="245">
        <f t="shared" si="291"/>
        <v>12000</v>
      </c>
      <c r="O438" s="160"/>
      <c r="P438" s="160"/>
      <c r="Q438" s="160"/>
      <c r="R438" s="160"/>
      <c r="S438" s="123">
        <f t="shared" si="292"/>
        <v>12000</v>
      </c>
      <c r="T438" s="142"/>
      <c r="U438" s="142"/>
      <c r="V438" s="142"/>
      <c r="W438" s="142"/>
      <c r="X438" s="142"/>
      <c r="Y438" s="142"/>
      <c r="Z438" s="142"/>
      <c r="AA438" s="142"/>
      <c r="AB438" s="142"/>
      <c r="AC438" s="162">
        <v>4</v>
      </c>
      <c r="AD438" s="96">
        <f>IF(AC438=1,M441,0)</f>
        <v>0</v>
      </c>
      <c r="AE438" s="175">
        <f>IF(AC438=1,S441,0)</f>
        <v>0</v>
      </c>
      <c r="AF438" s="96">
        <f>IF(AC438=2,M441,0)</f>
        <v>0</v>
      </c>
      <c r="AG438" s="175">
        <f>IF(AC438=2,S441,0)</f>
        <v>0</v>
      </c>
      <c r="AH438" s="96">
        <f>IF(AC438=3,M441,0)</f>
        <v>0</v>
      </c>
      <c r="AI438" s="175">
        <f>IF(AC438=3,S441,0)</f>
        <v>0</v>
      </c>
      <c r="AJ438" s="96">
        <f>IF(AC438=4,M441,0)</f>
        <v>0</v>
      </c>
      <c r="AK438" s="174">
        <f>IF(AC438=4,S441,0)</f>
        <v>942.5</v>
      </c>
    </row>
    <row r="439" spans="1:52">
      <c r="A439" s="372" t="s">
        <v>791</v>
      </c>
      <c r="B439" s="413" t="s">
        <v>346</v>
      </c>
      <c r="C439" s="675" t="s">
        <v>834</v>
      </c>
      <c r="D439" s="272">
        <v>3119</v>
      </c>
      <c r="E439" s="272">
        <v>24940</v>
      </c>
      <c r="F439" s="272"/>
      <c r="G439" s="497">
        <v>1</v>
      </c>
      <c r="H439" s="577">
        <v>12000</v>
      </c>
      <c r="I439" s="191"/>
      <c r="J439" s="191"/>
      <c r="K439" s="191"/>
      <c r="L439" s="191"/>
      <c r="M439" s="270"/>
      <c r="N439" s="189">
        <f>H439+I439+J439+K439+L439+M439</f>
        <v>12000</v>
      </c>
      <c r="O439" s="160"/>
      <c r="P439" s="160"/>
      <c r="Q439" s="160"/>
      <c r="R439" s="160"/>
      <c r="S439" s="123">
        <f t="shared" si="292"/>
        <v>12000</v>
      </c>
      <c r="T439" s="142"/>
      <c r="U439" s="142"/>
      <c r="V439" s="142"/>
      <c r="W439" s="142"/>
      <c r="X439" s="142"/>
      <c r="Y439" s="142"/>
      <c r="Z439" s="142"/>
      <c r="AA439" s="142"/>
      <c r="AB439" s="142"/>
    </row>
    <row r="440" spans="1:52">
      <c r="A440" s="372" t="s">
        <v>792</v>
      </c>
      <c r="B440" s="271" t="s">
        <v>935</v>
      </c>
      <c r="C440" s="271" t="s">
        <v>935</v>
      </c>
      <c r="D440" s="272">
        <v>4131</v>
      </c>
      <c r="E440" s="272">
        <v>20031</v>
      </c>
      <c r="F440" s="272">
        <v>4</v>
      </c>
      <c r="G440" s="497">
        <v>0.5</v>
      </c>
      <c r="H440" s="614">
        <v>4058</v>
      </c>
      <c r="I440" s="272"/>
      <c r="J440" s="272"/>
      <c r="K440" s="272"/>
      <c r="L440" s="272"/>
      <c r="M440" s="160"/>
      <c r="N440" s="245">
        <f t="shared" si="291"/>
        <v>4058</v>
      </c>
      <c r="O440" s="160"/>
      <c r="P440" s="160"/>
      <c r="Q440" s="160"/>
      <c r="R440" s="160"/>
      <c r="S440" s="123">
        <f t="shared" si="292"/>
        <v>2029</v>
      </c>
      <c r="T440" s="142"/>
      <c r="U440" s="142"/>
      <c r="V440" s="142"/>
      <c r="W440" s="142"/>
      <c r="X440" s="142"/>
      <c r="Y440" s="142"/>
      <c r="Z440" s="142"/>
      <c r="AA440" s="142"/>
      <c r="AB440" s="142"/>
      <c r="AC440" s="162">
        <v>4</v>
      </c>
      <c r="AD440" s="96">
        <f>IF(AC440=1,#REF!,0)</f>
        <v>0</v>
      </c>
      <c r="AE440" s="175">
        <f>IF(AC440=1,#REF!,0)</f>
        <v>0</v>
      </c>
      <c r="AF440" s="96">
        <f>IF(AC440=2,#REF!,0)</f>
        <v>0</v>
      </c>
      <c r="AG440" s="175">
        <f>IF(AC440=2,#REF!,0)</f>
        <v>0</v>
      </c>
      <c r="AH440" s="96">
        <f>IF(AC440=3,#REF!,0)</f>
        <v>0</v>
      </c>
      <c r="AI440" s="175">
        <f>IF(AC440=3,#REF!,0)</f>
        <v>0</v>
      </c>
      <c r="AJ440" s="96" t="e">
        <f>IF(AC440=4,#REF!,0)</f>
        <v>#REF!</v>
      </c>
      <c r="AK440" s="174" t="e">
        <f>IF(AC440=4,#REF!,0)</f>
        <v>#REF!</v>
      </c>
    </row>
    <row r="441" spans="1:52" ht="12.75" customHeight="1">
      <c r="A441" s="372" t="s">
        <v>791</v>
      </c>
      <c r="B441" s="271" t="s">
        <v>286</v>
      </c>
      <c r="C441" s="271" t="s">
        <v>286</v>
      </c>
      <c r="D441" s="272">
        <v>3119</v>
      </c>
      <c r="E441" s="272">
        <v>21635</v>
      </c>
      <c r="F441" s="272">
        <v>4</v>
      </c>
      <c r="G441" s="497">
        <v>0.25</v>
      </c>
      <c r="H441" s="614">
        <v>3770</v>
      </c>
      <c r="I441" s="272"/>
      <c r="J441" s="272"/>
      <c r="K441" s="272"/>
      <c r="L441" s="272"/>
      <c r="M441" s="160"/>
      <c r="N441" s="245">
        <f t="shared" si="291"/>
        <v>3770</v>
      </c>
      <c r="O441" s="160"/>
      <c r="P441" s="160"/>
      <c r="Q441" s="160"/>
      <c r="R441" s="160"/>
      <c r="S441" s="123">
        <f t="shared" si="292"/>
        <v>942.5</v>
      </c>
      <c r="T441" s="142"/>
      <c r="U441" s="142"/>
      <c r="V441" s="142"/>
      <c r="W441" s="142"/>
      <c r="X441" s="142"/>
      <c r="Y441" s="142"/>
      <c r="Z441" s="142"/>
      <c r="AA441" s="142"/>
      <c r="AB441" s="142"/>
      <c r="AC441" s="162">
        <v>4</v>
      </c>
      <c r="AD441" s="96">
        <f>IF(AC441=1,M442,0)</f>
        <v>0</v>
      </c>
      <c r="AE441" s="175">
        <f>IF(AC441=1,S442,0)</f>
        <v>0</v>
      </c>
      <c r="AF441" s="96">
        <f>IF(AC441=2,M442,0)</f>
        <v>0</v>
      </c>
      <c r="AG441" s="175">
        <f>IF(AC441=2,S442,0)</f>
        <v>0</v>
      </c>
      <c r="AH441" s="96">
        <f>IF(AC441=3,M442,0)</f>
        <v>0</v>
      </c>
      <c r="AI441" s="175">
        <f>IF(AC441=3,S442,0)</f>
        <v>0</v>
      </c>
      <c r="AJ441" s="96">
        <f>IF(AC441=4,M442,0)</f>
        <v>0</v>
      </c>
      <c r="AK441" s="174">
        <f>IF(AC441=4,S442,0)</f>
        <v>0</v>
      </c>
    </row>
    <row r="442" spans="1:52">
      <c r="A442" s="372"/>
      <c r="B442" s="356" t="s">
        <v>532</v>
      </c>
      <c r="C442" s="356"/>
      <c r="D442" s="356"/>
      <c r="E442" s="356"/>
      <c r="F442" s="356"/>
      <c r="G442" s="616"/>
      <c r="H442" s="617"/>
      <c r="I442" s="356"/>
      <c r="J442" s="356"/>
      <c r="K442" s="356"/>
      <c r="L442" s="356"/>
      <c r="M442" s="356"/>
      <c r="N442" s="245">
        <f t="shared" si="291"/>
        <v>0</v>
      </c>
      <c r="O442" s="160"/>
      <c r="P442" s="160"/>
      <c r="Q442" s="160"/>
      <c r="R442" s="160"/>
      <c r="S442" s="123">
        <f t="shared" si="292"/>
        <v>0</v>
      </c>
      <c r="T442" s="142"/>
      <c r="U442" s="142"/>
      <c r="V442" s="142"/>
      <c r="W442" s="142"/>
      <c r="X442" s="142"/>
      <c r="Y442" s="142"/>
      <c r="Z442" s="142"/>
      <c r="AA442" s="142"/>
      <c r="AB442" s="142"/>
      <c r="AD442" s="96">
        <f t="shared" ref="AD442:AD445" si="293">IF(AC442=1,M444,0)</f>
        <v>0</v>
      </c>
      <c r="AE442" s="175">
        <f t="shared" ref="AE442:AE445" si="294">IF(AC442=1,S444,0)</f>
        <v>0</v>
      </c>
      <c r="AF442" s="96">
        <f t="shared" ref="AF442:AF445" si="295">IF(AC442=2,M444,0)</f>
        <v>0</v>
      </c>
      <c r="AG442" s="175">
        <f t="shared" ref="AG442:AG445" si="296">IF(AC442=2,S444,0)</f>
        <v>0</v>
      </c>
      <c r="AH442" s="96">
        <f t="shared" ref="AH442:AH445" si="297">IF(AC442=3,M444,0)</f>
        <v>0</v>
      </c>
      <c r="AI442" s="175">
        <f t="shared" ref="AI442:AI445" si="298">IF(AC442=3,S444,0)</f>
        <v>0</v>
      </c>
      <c r="AJ442" s="96">
        <f t="shared" ref="AJ442:AJ445" si="299">IF(AC442=4,M444,0)</f>
        <v>0</v>
      </c>
      <c r="AK442" s="174">
        <f t="shared" ref="AK442:AK445" si="300">IF(AC442=4,S444,0)</f>
        <v>0</v>
      </c>
    </row>
    <row r="443" spans="1:52">
      <c r="A443" s="372" t="s">
        <v>794</v>
      </c>
      <c r="B443" s="190" t="s">
        <v>42</v>
      </c>
      <c r="C443" s="190" t="s">
        <v>42</v>
      </c>
      <c r="D443" s="191" t="s">
        <v>511</v>
      </c>
      <c r="E443" s="191"/>
      <c r="F443" s="191" t="s">
        <v>404</v>
      </c>
      <c r="G443" s="497">
        <v>1</v>
      </c>
      <c r="H443" s="584">
        <v>3195</v>
      </c>
      <c r="I443" s="191"/>
      <c r="J443" s="191"/>
      <c r="K443" s="191"/>
      <c r="L443" s="191"/>
      <c r="M443" s="160"/>
      <c r="N443" s="245">
        <f t="shared" si="291"/>
        <v>3195</v>
      </c>
      <c r="O443" s="160"/>
      <c r="P443" s="160"/>
      <c r="Q443" s="160"/>
      <c r="R443" s="160"/>
      <c r="S443" s="123">
        <f t="shared" si="292"/>
        <v>3195</v>
      </c>
      <c r="T443" s="142"/>
      <c r="U443" s="142"/>
      <c r="V443" s="142"/>
      <c r="W443" s="142"/>
      <c r="X443" s="142"/>
      <c r="Y443" s="142"/>
      <c r="Z443" s="142"/>
      <c r="AA443" s="142"/>
      <c r="AB443" s="142"/>
      <c r="AD443" s="96">
        <f>IF(AC443=1,#REF!,0)</f>
        <v>0</v>
      </c>
      <c r="AE443" s="175">
        <f>IF(AC443=1,#REF!,0)</f>
        <v>0</v>
      </c>
      <c r="AF443" s="96">
        <f>IF(AC443=2,#REF!,0)</f>
        <v>0</v>
      </c>
      <c r="AG443" s="175">
        <f>IF(AC443=2,#REF!,0)</f>
        <v>0</v>
      </c>
      <c r="AH443" s="96">
        <f>IF(AC443=3,#REF!,0)</f>
        <v>0</v>
      </c>
      <c r="AI443" s="175">
        <f>IF(AC443=3,#REF!,0)</f>
        <v>0</v>
      </c>
      <c r="AJ443" s="96">
        <f>IF(AC443=4,#REF!,0)</f>
        <v>0</v>
      </c>
      <c r="AK443" s="174">
        <f>IF(AC443=4,#REF!,0)</f>
        <v>0</v>
      </c>
      <c r="AL443" s="524"/>
      <c r="AM443" s="524"/>
      <c r="AN443" s="524"/>
      <c r="AO443" s="524"/>
      <c r="AP443" s="524"/>
      <c r="AQ443" s="524"/>
      <c r="AR443" s="524"/>
      <c r="AS443" s="524"/>
      <c r="AT443" s="524"/>
      <c r="AU443" s="524"/>
      <c r="AV443" s="524"/>
      <c r="AW443" s="524"/>
      <c r="AX443" s="524"/>
      <c r="AY443" s="524"/>
      <c r="AZ443" s="524"/>
    </row>
    <row r="444" spans="1:52">
      <c r="A444" s="372" t="s">
        <v>617</v>
      </c>
      <c r="B444" s="190" t="s">
        <v>864</v>
      </c>
      <c r="C444" s="190" t="s">
        <v>340</v>
      </c>
      <c r="D444" s="191" t="s">
        <v>974</v>
      </c>
      <c r="E444" s="195"/>
      <c r="F444" s="195" t="s">
        <v>402</v>
      </c>
      <c r="G444" s="497">
        <v>4</v>
      </c>
      <c r="H444" s="577">
        <v>3770</v>
      </c>
      <c r="I444" s="191"/>
      <c r="J444" s="191"/>
      <c r="K444" s="191"/>
      <c r="L444" s="191"/>
      <c r="M444" s="160"/>
      <c r="N444" s="245">
        <f t="shared" si="291"/>
        <v>3770</v>
      </c>
      <c r="O444" s="160"/>
      <c r="P444" s="160">
        <v>2224</v>
      </c>
      <c r="Q444" s="160"/>
      <c r="R444" s="160"/>
      <c r="S444" s="123">
        <f t="shared" si="292"/>
        <v>15080</v>
      </c>
      <c r="T444" s="142"/>
      <c r="U444" s="142"/>
      <c r="V444" s="142"/>
      <c r="W444" s="142"/>
      <c r="X444" s="142"/>
      <c r="Y444" s="142"/>
      <c r="Z444" s="142"/>
      <c r="AA444" s="142"/>
      <c r="AB444" s="142"/>
      <c r="AD444" s="96">
        <f>IF(AC444=1,#REF!,0)</f>
        <v>0</v>
      </c>
      <c r="AE444" s="175">
        <f>IF(AC444=1,#REF!,0)</f>
        <v>0</v>
      </c>
      <c r="AF444" s="96">
        <f>IF(AC444=2,#REF!,0)</f>
        <v>0</v>
      </c>
      <c r="AG444" s="175">
        <f>IF(AC444=2,#REF!,0)</f>
        <v>0</v>
      </c>
      <c r="AH444" s="96">
        <f>IF(AC444=3,#REF!,0)</f>
        <v>0</v>
      </c>
      <c r="AI444" s="175">
        <f>IF(AC444=3,#REF!,0)</f>
        <v>0</v>
      </c>
      <c r="AJ444" s="96">
        <f>IF(AC444=4,#REF!,0)</f>
        <v>0</v>
      </c>
      <c r="AK444" s="174">
        <f>IF(AC444=4,#REF!,0)</f>
        <v>0</v>
      </c>
      <c r="AL444" s="524"/>
      <c r="AM444" s="524"/>
      <c r="AN444" s="524"/>
      <c r="AO444" s="524"/>
      <c r="AP444" s="524"/>
      <c r="AQ444" s="524"/>
      <c r="AR444" s="524"/>
      <c r="AS444" s="524"/>
      <c r="AT444" s="524"/>
      <c r="AU444" s="524"/>
      <c r="AV444" s="524"/>
      <c r="AW444" s="524"/>
      <c r="AX444" s="524"/>
      <c r="AY444" s="524"/>
      <c r="AZ444" s="524"/>
    </row>
    <row r="445" spans="1:52" ht="30">
      <c r="A445" s="372" t="s">
        <v>617</v>
      </c>
      <c r="B445" s="190" t="s">
        <v>573</v>
      </c>
      <c r="C445" s="190" t="s">
        <v>427</v>
      </c>
      <c r="D445" s="191" t="s">
        <v>977</v>
      </c>
      <c r="E445" s="195" t="s">
        <v>582</v>
      </c>
      <c r="F445" s="195" t="s">
        <v>412</v>
      </c>
      <c r="G445" s="497">
        <v>2</v>
      </c>
      <c r="H445" s="584">
        <v>3483</v>
      </c>
      <c r="I445" s="191"/>
      <c r="J445" s="191"/>
      <c r="K445" s="191"/>
      <c r="L445" s="191" t="s">
        <v>486</v>
      </c>
      <c r="M445" s="160"/>
      <c r="N445" s="245">
        <f t="shared" si="291"/>
        <v>3901.8</v>
      </c>
      <c r="O445" s="160">
        <v>376.92</v>
      </c>
      <c r="P445" s="160"/>
      <c r="Q445" s="160"/>
      <c r="R445" s="160"/>
      <c r="S445" s="123">
        <f t="shared" si="292"/>
        <v>7803.6</v>
      </c>
      <c r="T445" s="142"/>
      <c r="U445" s="142"/>
      <c r="V445" s="142"/>
      <c r="W445" s="142"/>
      <c r="X445" s="142"/>
      <c r="Y445" s="142"/>
      <c r="Z445" s="142"/>
      <c r="AA445" s="142"/>
      <c r="AB445" s="142"/>
      <c r="AC445" s="162">
        <v>4</v>
      </c>
      <c r="AD445" s="96">
        <f t="shared" si="293"/>
        <v>0</v>
      </c>
      <c r="AE445" s="175">
        <f t="shared" si="294"/>
        <v>0</v>
      </c>
      <c r="AF445" s="96">
        <f t="shared" si="295"/>
        <v>0</v>
      </c>
      <c r="AG445" s="175">
        <f t="shared" si="296"/>
        <v>0</v>
      </c>
      <c r="AH445" s="96">
        <f t="shared" si="297"/>
        <v>0</v>
      </c>
      <c r="AI445" s="175">
        <f t="shared" si="298"/>
        <v>0</v>
      </c>
      <c r="AJ445" s="96">
        <f t="shared" si="299"/>
        <v>0</v>
      </c>
      <c r="AK445" s="174">
        <f t="shared" si="300"/>
        <v>6390</v>
      </c>
      <c r="AL445" s="524"/>
      <c r="AM445" s="524"/>
      <c r="AN445" s="524"/>
      <c r="AO445" s="524"/>
      <c r="AP445" s="524"/>
      <c r="AQ445" s="524"/>
      <c r="AR445" s="524"/>
      <c r="AS445" s="524"/>
      <c r="AT445" s="524"/>
      <c r="AU445" s="524"/>
      <c r="AV445" s="524"/>
      <c r="AW445" s="524"/>
      <c r="AX445" s="524"/>
      <c r="AY445" s="524"/>
      <c r="AZ445" s="524"/>
    </row>
    <row r="446" spans="1:52">
      <c r="A446" s="372" t="s">
        <v>794</v>
      </c>
      <c r="B446" s="190" t="s">
        <v>435</v>
      </c>
      <c r="C446" s="190" t="s">
        <v>435</v>
      </c>
      <c r="D446" s="201" t="s">
        <v>513</v>
      </c>
      <c r="E446" s="191" t="s">
        <v>583</v>
      </c>
      <c r="F446" s="191" t="s">
        <v>400</v>
      </c>
      <c r="G446" s="497">
        <v>1</v>
      </c>
      <c r="H446" s="614">
        <v>4058</v>
      </c>
      <c r="I446" s="191"/>
      <c r="J446" s="191"/>
      <c r="K446" s="191"/>
      <c r="L446" s="191"/>
      <c r="M446" s="160"/>
      <c r="N446" s="245">
        <f t="shared" si="291"/>
        <v>4058</v>
      </c>
      <c r="O446" s="189">
        <v>97.6</v>
      </c>
      <c r="P446" s="160"/>
      <c r="Q446" s="160"/>
      <c r="R446" s="160"/>
      <c r="S446" s="123">
        <f t="shared" si="292"/>
        <v>4058</v>
      </c>
      <c r="T446" s="142"/>
      <c r="U446" s="142"/>
      <c r="V446" s="142"/>
      <c r="W446" s="142"/>
      <c r="X446" s="142"/>
      <c r="Y446" s="142"/>
      <c r="Z446" s="142"/>
      <c r="AA446" s="142"/>
      <c r="AB446" s="142"/>
      <c r="AC446" s="162">
        <v>4</v>
      </c>
      <c r="AD446" s="96">
        <f>IF(AC446=1,M449,0)</f>
        <v>0</v>
      </c>
      <c r="AE446" s="175">
        <f>IF(AC446=1,S449,0)</f>
        <v>0</v>
      </c>
      <c r="AF446" s="96">
        <f>IF(AC446=2,M449,0)</f>
        <v>0</v>
      </c>
      <c r="AG446" s="175">
        <f>IF(AC446=2,S449,0)</f>
        <v>0</v>
      </c>
      <c r="AH446" s="96">
        <f>IF(AC446=3,M449,0)</f>
        <v>0</v>
      </c>
      <c r="AI446" s="175">
        <f>IF(AC446=3,S449,0)</f>
        <v>0</v>
      </c>
      <c r="AJ446" s="96">
        <f>IF(AC446=4,M449,0)</f>
        <v>0</v>
      </c>
      <c r="AK446" s="174">
        <f>IF(AC446=4,S449,0)</f>
        <v>6390</v>
      </c>
      <c r="AL446" s="524"/>
      <c r="AM446" s="524"/>
      <c r="AN446" s="524"/>
      <c r="AO446" s="524"/>
      <c r="AP446" s="524"/>
      <c r="AQ446" s="524"/>
      <c r="AR446" s="524"/>
      <c r="AS446" s="524"/>
      <c r="AT446" s="524"/>
      <c r="AU446" s="524"/>
      <c r="AV446" s="524"/>
      <c r="AW446" s="524"/>
      <c r="AX446" s="524"/>
      <c r="AY446" s="524"/>
      <c r="AZ446" s="524"/>
    </row>
    <row r="447" spans="1:52" ht="30">
      <c r="A447" s="372" t="s">
        <v>794</v>
      </c>
      <c r="B447" s="190" t="s">
        <v>428</v>
      </c>
      <c r="C447" s="190" t="s">
        <v>428</v>
      </c>
      <c r="D447" s="191" t="s">
        <v>507</v>
      </c>
      <c r="E447" s="191" t="s">
        <v>584</v>
      </c>
      <c r="F447" s="191" t="s">
        <v>404</v>
      </c>
      <c r="G447" s="497">
        <v>2</v>
      </c>
      <c r="H447" s="584">
        <v>3195</v>
      </c>
      <c r="I447" s="191"/>
      <c r="J447" s="191"/>
      <c r="K447" s="191"/>
      <c r="L447" s="191"/>
      <c r="M447" s="160"/>
      <c r="N447" s="245">
        <f t="shared" si="291"/>
        <v>3195</v>
      </c>
      <c r="O447" s="160"/>
      <c r="P447" s="160"/>
      <c r="Q447" s="160"/>
      <c r="R447" s="160"/>
      <c r="S447" s="123">
        <f t="shared" si="292"/>
        <v>6390</v>
      </c>
      <c r="T447" s="142"/>
      <c r="U447" s="142"/>
      <c r="V447" s="142"/>
      <c r="W447" s="142"/>
      <c r="X447" s="142"/>
      <c r="Y447" s="142"/>
      <c r="Z447" s="142"/>
      <c r="AA447" s="142"/>
      <c r="AB447" s="142"/>
      <c r="AC447" s="162">
        <v>4</v>
      </c>
      <c r="AD447" s="96">
        <f>IF(AC447=1,M451,0)</f>
        <v>0</v>
      </c>
      <c r="AE447" s="175">
        <f>IF(AC447=1,S451,0)</f>
        <v>0</v>
      </c>
      <c r="AF447" s="96">
        <f>IF(AC447=2,M451,0)</f>
        <v>0</v>
      </c>
      <c r="AG447" s="175">
        <f>IF(AC447=2,S451,0)</f>
        <v>0</v>
      </c>
      <c r="AH447" s="96">
        <f>IF(AC447=3,M451,0)</f>
        <v>0</v>
      </c>
      <c r="AI447" s="175">
        <f>IF(AC447=3,S451,0)</f>
        <v>0</v>
      </c>
      <c r="AJ447" s="96">
        <f>IF(AC447=4,M451,0)</f>
        <v>0</v>
      </c>
      <c r="AK447" s="174">
        <f>IF(AC447=4,S451,0)</f>
        <v>15080</v>
      </c>
      <c r="AL447" s="524"/>
      <c r="AM447" s="524"/>
      <c r="AN447" s="524"/>
      <c r="AO447" s="524"/>
      <c r="AP447" s="524"/>
      <c r="AQ447" s="524"/>
      <c r="AR447" s="524"/>
      <c r="AS447" s="524"/>
      <c r="AT447" s="524"/>
      <c r="AU447" s="524"/>
      <c r="AV447" s="524"/>
      <c r="AW447" s="524"/>
      <c r="AX447" s="524"/>
      <c r="AY447" s="524"/>
      <c r="AZ447" s="524"/>
    </row>
    <row r="448" spans="1:52">
      <c r="A448" s="372" t="s">
        <v>794</v>
      </c>
      <c r="B448" s="190" t="s">
        <v>856</v>
      </c>
      <c r="C448" s="190" t="s">
        <v>856</v>
      </c>
      <c r="D448" s="191" t="s">
        <v>857</v>
      </c>
      <c r="E448" s="191" t="s">
        <v>858</v>
      </c>
      <c r="F448" s="191" t="s">
        <v>404</v>
      </c>
      <c r="G448" s="497">
        <v>1</v>
      </c>
      <c r="H448" s="584">
        <v>3195</v>
      </c>
      <c r="I448" s="191"/>
      <c r="J448" s="191"/>
      <c r="K448" s="191"/>
      <c r="L448" s="191"/>
      <c r="M448" s="160"/>
      <c r="N448" s="245">
        <f t="shared" si="291"/>
        <v>3195</v>
      </c>
      <c r="O448" s="160"/>
      <c r="P448" s="160"/>
      <c r="Q448" s="160"/>
      <c r="R448" s="160"/>
      <c r="S448" s="123">
        <f t="shared" si="292"/>
        <v>3195</v>
      </c>
      <c r="T448" s="142"/>
      <c r="U448" s="142"/>
      <c r="V448" s="142"/>
      <c r="W448" s="142"/>
      <c r="X448" s="142"/>
      <c r="Y448" s="142"/>
      <c r="Z448" s="142"/>
      <c r="AA448" s="142"/>
      <c r="AB448" s="142"/>
      <c r="AL448" s="524"/>
      <c r="AM448" s="524"/>
      <c r="AN448" s="524"/>
      <c r="AO448" s="524"/>
      <c r="AP448" s="524"/>
      <c r="AQ448" s="524"/>
      <c r="AR448" s="524"/>
      <c r="AS448" s="524"/>
      <c r="AT448" s="524"/>
      <c r="AU448" s="524"/>
      <c r="AV448" s="524"/>
      <c r="AW448" s="524"/>
      <c r="AX448" s="524"/>
      <c r="AY448" s="524"/>
      <c r="AZ448" s="524"/>
    </row>
    <row r="449" spans="1:52">
      <c r="A449" s="372" t="s">
        <v>617</v>
      </c>
      <c r="B449" s="663" t="s">
        <v>542</v>
      </c>
      <c r="C449" s="190" t="s">
        <v>542</v>
      </c>
      <c r="D449" s="191" t="s">
        <v>976</v>
      </c>
      <c r="E449" s="191" t="s">
        <v>585</v>
      </c>
      <c r="F449" s="191" t="s">
        <v>404</v>
      </c>
      <c r="G449" s="497">
        <v>2</v>
      </c>
      <c r="H449" s="584">
        <v>3195</v>
      </c>
      <c r="I449" s="191"/>
      <c r="J449" s="191"/>
      <c r="K449" s="191"/>
      <c r="L449" s="191"/>
      <c r="M449" s="160"/>
      <c r="N449" s="245">
        <f t="shared" si="291"/>
        <v>3195</v>
      </c>
      <c r="O449" s="160"/>
      <c r="P449" s="160"/>
      <c r="Q449" s="160"/>
      <c r="R449" s="160"/>
      <c r="S449" s="123">
        <f t="shared" si="292"/>
        <v>6390</v>
      </c>
      <c r="T449" s="142"/>
      <c r="U449" s="142"/>
      <c r="V449" s="142"/>
      <c r="W449" s="142"/>
      <c r="X449" s="142"/>
      <c r="Y449" s="142"/>
      <c r="Z449" s="142"/>
      <c r="AA449" s="142"/>
      <c r="AB449" s="142"/>
      <c r="AL449" s="524"/>
      <c r="AM449" s="524"/>
      <c r="AN449" s="524"/>
      <c r="AO449" s="524"/>
      <c r="AP449" s="524"/>
      <c r="AQ449" s="524"/>
      <c r="AR449" s="524"/>
      <c r="AS449" s="524"/>
      <c r="AT449" s="524"/>
      <c r="AU449" s="524"/>
      <c r="AV449" s="524"/>
      <c r="AW449" s="524"/>
      <c r="AX449" s="524"/>
      <c r="AY449" s="524"/>
      <c r="AZ449" s="524"/>
    </row>
    <row r="450" spans="1:52" ht="56.25" customHeight="1">
      <c r="A450" s="372"/>
      <c r="B450" s="190" t="s">
        <v>491</v>
      </c>
      <c r="C450" s="190" t="s">
        <v>586</v>
      </c>
      <c r="D450" s="191" t="s">
        <v>587</v>
      </c>
      <c r="E450" s="191" t="s">
        <v>975</v>
      </c>
      <c r="F450" s="191" t="s">
        <v>402</v>
      </c>
      <c r="G450" s="497">
        <v>0.5</v>
      </c>
      <c r="H450" s="577">
        <v>3770</v>
      </c>
      <c r="I450" s="191"/>
      <c r="J450" s="191"/>
      <c r="K450" s="191"/>
      <c r="L450" s="191"/>
      <c r="M450" s="160"/>
      <c r="N450" s="189">
        <f t="shared" si="291"/>
        <v>3770</v>
      </c>
      <c r="O450" s="160"/>
      <c r="P450" s="160"/>
      <c r="Q450" s="160"/>
      <c r="R450" s="160"/>
      <c r="S450" s="123">
        <f t="shared" si="292"/>
        <v>1885</v>
      </c>
      <c r="T450" s="142"/>
      <c r="U450" s="142"/>
      <c r="V450" s="142"/>
      <c r="W450" s="142"/>
      <c r="X450" s="142"/>
      <c r="Y450" s="142"/>
      <c r="Z450" s="142"/>
      <c r="AA450" s="142"/>
      <c r="AB450" s="142"/>
      <c r="AL450" s="524"/>
      <c r="AM450" s="524"/>
      <c r="AN450" s="524"/>
      <c r="AO450" s="524"/>
      <c r="AP450" s="524"/>
      <c r="AQ450" s="524"/>
      <c r="AR450" s="524"/>
      <c r="AS450" s="524"/>
      <c r="AT450" s="524"/>
      <c r="AU450" s="524"/>
      <c r="AV450" s="524"/>
      <c r="AW450" s="524"/>
      <c r="AX450" s="524"/>
      <c r="AY450" s="524"/>
      <c r="AZ450" s="524"/>
    </row>
    <row r="451" spans="1:52" ht="45">
      <c r="A451" s="372" t="s">
        <v>616</v>
      </c>
      <c r="B451" s="190" t="s">
        <v>479</v>
      </c>
      <c r="C451" s="190" t="s">
        <v>586</v>
      </c>
      <c r="D451" s="191" t="s">
        <v>587</v>
      </c>
      <c r="E451" s="191" t="s">
        <v>975</v>
      </c>
      <c r="F451" s="191" t="s">
        <v>402</v>
      </c>
      <c r="G451" s="497">
        <v>4</v>
      </c>
      <c r="H451" s="577">
        <v>3770</v>
      </c>
      <c r="I451" s="191"/>
      <c r="J451" s="191"/>
      <c r="K451" s="191"/>
      <c r="L451" s="191"/>
      <c r="M451" s="160"/>
      <c r="N451" s="330">
        <f t="shared" si="291"/>
        <v>3770</v>
      </c>
      <c r="O451" s="160"/>
      <c r="P451" s="160"/>
      <c r="Q451" s="160"/>
      <c r="R451" s="160"/>
      <c r="S451" s="123">
        <f t="shared" si="292"/>
        <v>15080</v>
      </c>
      <c r="T451" s="142"/>
      <c r="U451" s="142"/>
      <c r="V451" s="142"/>
      <c r="W451" s="142"/>
      <c r="X451" s="142"/>
      <c r="Y451" s="142"/>
      <c r="Z451" s="142"/>
      <c r="AA451" s="142"/>
      <c r="AB451" s="142"/>
      <c r="AL451" s="524"/>
      <c r="AM451" s="524"/>
      <c r="AN451" s="524"/>
      <c r="AO451" s="524"/>
      <c r="AP451" s="524"/>
      <c r="AQ451" s="524"/>
      <c r="AR451" s="524"/>
      <c r="AS451" s="524"/>
      <c r="AT451" s="524"/>
      <c r="AU451" s="524"/>
      <c r="AV451" s="524"/>
      <c r="AW451" s="524"/>
      <c r="AX451" s="524"/>
      <c r="AY451" s="524"/>
      <c r="AZ451" s="524"/>
    </row>
    <row r="452" spans="1:52" ht="45">
      <c r="A452" s="372" t="s">
        <v>616</v>
      </c>
      <c r="B452" s="190" t="s">
        <v>1076</v>
      </c>
      <c r="C452" s="190" t="s">
        <v>588</v>
      </c>
      <c r="D452" s="191" t="s">
        <v>589</v>
      </c>
      <c r="E452" s="191" t="s">
        <v>590</v>
      </c>
      <c r="F452" s="191" t="s">
        <v>411</v>
      </c>
      <c r="G452" s="497">
        <v>1.25</v>
      </c>
      <c r="H452" s="584">
        <v>4345</v>
      </c>
      <c r="I452" s="191"/>
      <c r="J452" s="191"/>
      <c r="K452" s="191"/>
      <c r="L452" s="191"/>
      <c r="M452" s="160"/>
      <c r="N452" s="245">
        <f t="shared" si="291"/>
        <v>4345</v>
      </c>
      <c r="O452" s="160"/>
      <c r="P452" s="160"/>
      <c r="Q452" s="160"/>
      <c r="R452" s="160"/>
      <c r="S452" s="123">
        <f t="shared" si="292"/>
        <v>5431.25</v>
      </c>
      <c r="T452" s="142"/>
      <c r="U452" s="142"/>
      <c r="V452" s="142"/>
      <c r="W452" s="142"/>
      <c r="X452" s="142"/>
      <c r="Y452" s="142"/>
      <c r="Z452" s="142"/>
      <c r="AA452" s="142"/>
      <c r="AB452" s="142"/>
      <c r="AC452" s="162">
        <v>4</v>
      </c>
      <c r="AD452" s="96">
        <f>IF(AC452=1,M454,0)</f>
        <v>0</v>
      </c>
      <c r="AE452" s="175">
        <f>IF(AC452=1,S454,0)</f>
        <v>0</v>
      </c>
      <c r="AF452" s="96">
        <f>IF(AC452=2,M454,0)</f>
        <v>0</v>
      </c>
      <c r="AG452" s="175">
        <f>IF(AC452=2,S454,0)</f>
        <v>0</v>
      </c>
      <c r="AH452" s="96">
        <f>IF(AC452=3,M454,0)</f>
        <v>0</v>
      </c>
      <c r="AI452" s="175">
        <f>IF(AC452=3,S454,0)</f>
        <v>0</v>
      </c>
      <c r="AJ452" s="96">
        <f>IF(AC452=4,M454,0)</f>
        <v>0</v>
      </c>
      <c r="AK452" s="174">
        <f>IF(AC452=4,S454,0)</f>
        <v>4658.5600000000004</v>
      </c>
      <c r="AL452" s="524"/>
      <c r="AM452" s="524"/>
      <c r="AN452" s="524"/>
      <c r="AO452" s="524"/>
      <c r="AP452" s="524"/>
      <c r="AQ452" s="524"/>
      <c r="AR452" s="524"/>
      <c r="AS452" s="524"/>
      <c r="AT452" s="524"/>
      <c r="AU452" s="524"/>
      <c r="AV452" s="524"/>
      <c r="AW452" s="524"/>
      <c r="AX452" s="524"/>
      <c r="AY452" s="524"/>
      <c r="AZ452" s="524"/>
    </row>
    <row r="453" spans="1:52" ht="45">
      <c r="A453" s="372" t="s">
        <v>616</v>
      </c>
      <c r="B453" s="190" t="s">
        <v>1076</v>
      </c>
      <c r="C453" s="190" t="s">
        <v>588</v>
      </c>
      <c r="D453" s="191" t="s">
        <v>589</v>
      </c>
      <c r="E453" s="191" t="s">
        <v>590</v>
      </c>
      <c r="F453" s="191" t="s">
        <v>411</v>
      </c>
      <c r="G453" s="497">
        <v>1</v>
      </c>
      <c r="H453" s="584">
        <v>4345</v>
      </c>
      <c r="I453" s="191"/>
      <c r="J453" s="191"/>
      <c r="K453" s="191"/>
      <c r="L453" s="191"/>
      <c r="M453" s="160"/>
      <c r="N453" s="245">
        <f t="shared" si="291"/>
        <v>4345</v>
      </c>
      <c r="O453" s="160"/>
      <c r="P453" s="160"/>
      <c r="Q453" s="160"/>
      <c r="R453" s="160"/>
      <c r="S453" s="123">
        <f t="shared" ref="S453:S456" si="301">G453*N453+(P453+R453)+O453</f>
        <v>4345</v>
      </c>
      <c r="T453" s="142"/>
      <c r="U453" s="142"/>
      <c r="V453" s="142"/>
      <c r="W453" s="142"/>
      <c r="X453" s="142"/>
      <c r="Y453" s="142"/>
      <c r="Z453" s="142"/>
      <c r="AA453" s="142"/>
      <c r="AB453" s="142"/>
      <c r="AC453" s="162">
        <v>4</v>
      </c>
      <c r="AD453" s="96">
        <f>IF(AC453=1,M455,0)</f>
        <v>0</v>
      </c>
      <c r="AE453" s="175">
        <f>IF(AC453=1,S455,0)</f>
        <v>0</v>
      </c>
      <c r="AF453" s="96">
        <f>IF(AC453=2,M455,0)</f>
        <v>0</v>
      </c>
      <c r="AG453" s="175">
        <f>IF(AC453=2,S455,0)</f>
        <v>0</v>
      </c>
      <c r="AH453" s="96">
        <f>IF(AC453=3,M455,0)</f>
        <v>0</v>
      </c>
      <c r="AI453" s="175">
        <f>IF(AC453=3,S455,0)</f>
        <v>0</v>
      </c>
      <c r="AJ453" s="96">
        <f>IF(AC453=4,M455,0)</f>
        <v>0</v>
      </c>
      <c r="AK453" s="174">
        <f>IF(AC453=4,S455,0)</f>
        <v>4345</v>
      </c>
      <c r="AL453" s="524"/>
      <c r="AM453" s="524"/>
      <c r="AN453" s="524"/>
      <c r="AO453" s="524"/>
      <c r="AP453" s="524"/>
      <c r="AQ453" s="524"/>
      <c r="AR453" s="524"/>
      <c r="AS453" s="524"/>
      <c r="AT453" s="524"/>
      <c r="AU453" s="524"/>
      <c r="AV453" s="524"/>
      <c r="AW453" s="524"/>
      <c r="AX453" s="524"/>
      <c r="AY453" s="524"/>
      <c r="AZ453" s="524"/>
    </row>
    <row r="454" spans="1:52">
      <c r="A454" s="372" t="s">
        <v>616</v>
      </c>
      <c r="B454" s="190" t="s">
        <v>531</v>
      </c>
      <c r="C454" s="190" t="s">
        <v>531</v>
      </c>
      <c r="D454" s="191" t="s">
        <v>597</v>
      </c>
      <c r="E454" s="191" t="s">
        <v>598</v>
      </c>
      <c r="F454" s="191" t="s">
        <v>411</v>
      </c>
      <c r="G454" s="497">
        <v>1</v>
      </c>
      <c r="H454" s="584">
        <v>4345</v>
      </c>
      <c r="I454" s="191"/>
      <c r="J454" s="191"/>
      <c r="K454" s="191"/>
      <c r="L454" s="191"/>
      <c r="M454" s="160"/>
      <c r="N454" s="245">
        <f t="shared" si="291"/>
        <v>4345</v>
      </c>
      <c r="O454" s="160">
        <v>313.56</v>
      </c>
      <c r="P454" s="160"/>
      <c r="Q454" s="160"/>
      <c r="R454" s="160"/>
      <c r="S454" s="123">
        <f t="shared" si="301"/>
        <v>4658.5600000000004</v>
      </c>
      <c r="T454" s="142"/>
      <c r="U454" s="142"/>
      <c r="V454" s="142"/>
      <c r="W454" s="142"/>
      <c r="X454" s="142"/>
      <c r="Y454" s="142"/>
      <c r="Z454" s="142"/>
      <c r="AA454" s="142"/>
      <c r="AB454" s="142"/>
      <c r="AC454" s="162">
        <v>4</v>
      </c>
      <c r="AD454" s="96">
        <f>IF(AC454=1,M456,0)</f>
        <v>0</v>
      </c>
      <c r="AE454" s="175">
        <f>IF(AC454=1,S456,0)</f>
        <v>0</v>
      </c>
      <c r="AF454" s="96">
        <f>IF(AC454=2,M456,0)</f>
        <v>0</v>
      </c>
      <c r="AG454" s="175">
        <f>IF(AC454=2,S456,0)</f>
        <v>0</v>
      </c>
      <c r="AH454" s="96">
        <f>IF(AC454=3,M456,0)</f>
        <v>0</v>
      </c>
      <c r="AI454" s="175">
        <f>IF(AC454=3,S456,0)</f>
        <v>0</v>
      </c>
      <c r="AJ454" s="96">
        <f>IF(AC454=4,M456,0)</f>
        <v>0</v>
      </c>
      <c r="AK454" s="174">
        <f>IF(AC454=4,S456,0)</f>
        <v>0</v>
      </c>
    </row>
    <row r="455" spans="1:52" s="168" customFormat="1" ht="15.75" thickBot="1">
      <c r="A455" s="372" t="s">
        <v>616</v>
      </c>
      <c r="B455" s="190" t="s">
        <v>480</v>
      </c>
      <c r="C455" s="190" t="s">
        <v>523</v>
      </c>
      <c r="D455" s="191" t="s">
        <v>599</v>
      </c>
      <c r="E455" s="191"/>
      <c r="F455" s="191" t="s">
        <v>411</v>
      </c>
      <c r="G455" s="497">
        <v>1</v>
      </c>
      <c r="H455" s="584">
        <v>4345</v>
      </c>
      <c r="I455" s="191"/>
      <c r="J455" s="191"/>
      <c r="K455" s="191"/>
      <c r="L455" s="191"/>
      <c r="M455" s="160"/>
      <c r="N455" s="245">
        <f t="shared" si="291"/>
        <v>4345</v>
      </c>
      <c r="O455" s="160"/>
      <c r="P455" s="160"/>
      <c r="Q455" s="160"/>
      <c r="R455" s="160"/>
      <c r="S455" s="123">
        <f t="shared" si="301"/>
        <v>4345</v>
      </c>
      <c r="T455" s="142"/>
      <c r="U455" s="142"/>
      <c r="V455" s="142"/>
      <c r="W455" s="142"/>
      <c r="X455" s="142"/>
      <c r="Y455" s="142"/>
      <c r="Z455" s="142"/>
      <c r="AA455" s="142"/>
      <c r="AB455" s="142"/>
      <c r="AC455" s="169"/>
      <c r="AD455" s="170">
        <f t="shared" ref="AD455:AJ455" si="302">SUM(AD436:AD454)</f>
        <v>0</v>
      </c>
      <c r="AE455" s="171">
        <f t="shared" si="302"/>
        <v>0</v>
      </c>
      <c r="AF455" s="170">
        <f t="shared" si="302"/>
        <v>0</v>
      </c>
      <c r="AG455" s="171">
        <f t="shared" si="302"/>
        <v>0</v>
      </c>
      <c r="AH455" s="170">
        <f t="shared" si="302"/>
        <v>0</v>
      </c>
      <c r="AI455" s="171">
        <f t="shared" si="302"/>
        <v>0</v>
      </c>
      <c r="AJ455" s="170" t="e">
        <f t="shared" si="302"/>
        <v>#REF!</v>
      </c>
      <c r="AK455" s="174">
        <f>IF(AC455=4,S457,0)</f>
        <v>0</v>
      </c>
      <c r="AL455" s="185">
        <f t="shared" ref="AL455:AS455" si="303">AD455</f>
        <v>0</v>
      </c>
      <c r="AM455" s="185">
        <f t="shared" si="303"/>
        <v>0</v>
      </c>
      <c r="AN455" s="185">
        <f t="shared" si="303"/>
        <v>0</v>
      </c>
      <c r="AO455" s="185">
        <f t="shared" si="303"/>
        <v>0</v>
      </c>
      <c r="AP455" s="185">
        <f t="shared" si="303"/>
        <v>0</v>
      </c>
      <c r="AQ455" s="185">
        <f t="shared" si="303"/>
        <v>0</v>
      </c>
      <c r="AR455" s="185" t="e">
        <f t="shared" si="303"/>
        <v>#REF!</v>
      </c>
      <c r="AS455" s="186">
        <f t="shared" si="303"/>
        <v>0</v>
      </c>
      <c r="AT455" s="91"/>
      <c r="AU455" s="91"/>
      <c r="AV455" s="91"/>
      <c r="AW455" s="91"/>
      <c r="AX455" s="91"/>
      <c r="AY455" s="91"/>
      <c r="AZ455" s="91"/>
    </row>
    <row r="456" spans="1:52" ht="15.75" hidden="1" thickBot="1">
      <c r="A456" s="372" t="s">
        <v>616</v>
      </c>
      <c r="B456" s="190" t="s">
        <v>993</v>
      </c>
      <c r="C456" s="190" t="s">
        <v>993</v>
      </c>
      <c r="D456" s="191" t="s">
        <v>600</v>
      </c>
      <c r="E456" s="191" t="s">
        <v>994</v>
      </c>
      <c r="F456" s="191" t="s">
        <v>404</v>
      </c>
      <c r="G456" s="497"/>
      <c r="H456" s="614">
        <v>2893</v>
      </c>
      <c r="I456" s="191"/>
      <c r="J456" s="191"/>
      <c r="K456" s="191"/>
      <c r="L456" s="191"/>
      <c r="M456" s="160"/>
      <c r="N456" s="245">
        <f t="shared" si="291"/>
        <v>2893</v>
      </c>
      <c r="O456" s="160"/>
      <c r="P456" s="160"/>
      <c r="Q456" s="160"/>
      <c r="R456" s="160"/>
      <c r="S456" s="123">
        <f t="shared" si="301"/>
        <v>0</v>
      </c>
      <c r="T456" s="209"/>
      <c r="U456" s="209"/>
      <c r="V456" s="209"/>
      <c r="W456" s="209"/>
      <c r="X456" s="209"/>
      <c r="Y456" s="209"/>
      <c r="Z456" s="209"/>
      <c r="AA456" s="209"/>
      <c r="AB456" s="209">
        <f>SUM(M436:M456)</f>
        <v>0</v>
      </c>
    </row>
    <row r="457" spans="1:52">
      <c r="A457" s="389"/>
      <c r="B457" s="300" t="s">
        <v>681</v>
      </c>
      <c r="C457" s="301"/>
      <c r="D457" s="301"/>
      <c r="E457" s="301"/>
      <c r="F457" s="301"/>
      <c r="G457" s="279">
        <f>SUM(G436:G456)</f>
        <v>26.5</v>
      </c>
      <c r="H457" s="301"/>
      <c r="I457" s="301"/>
      <c r="J457" s="301"/>
      <c r="K457" s="301"/>
      <c r="L457" s="301"/>
      <c r="M457" s="279">
        <f>SUM(M436:M456)</f>
        <v>0</v>
      </c>
      <c r="N457" s="283"/>
      <c r="O457" s="282"/>
      <c r="P457" s="282"/>
      <c r="Q457" s="282"/>
      <c r="R457" s="282"/>
      <c r="S457" s="302">
        <f>SUM(S436:S456)</f>
        <v>132827.91</v>
      </c>
      <c r="T457" s="142"/>
      <c r="U457" s="142"/>
      <c r="V457" s="142"/>
      <c r="W457" s="142"/>
      <c r="X457" s="142"/>
      <c r="Y457" s="142"/>
      <c r="Z457" s="142"/>
      <c r="AA457" s="142"/>
      <c r="AB457" s="142"/>
    </row>
    <row r="458" spans="1:52" ht="18.75" customHeight="1" thickBot="1">
      <c r="A458" s="290"/>
      <c r="B458" s="306" t="s">
        <v>684</v>
      </c>
      <c r="C458" s="307"/>
      <c r="D458" s="307"/>
      <c r="E458" s="307"/>
      <c r="F458" s="307"/>
      <c r="G458" s="292">
        <f>SUM(G436:G455)</f>
        <v>26.5</v>
      </c>
      <c r="H458" s="307"/>
      <c r="I458" s="307"/>
      <c r="J458" s="307"/>
      <c r="K458" s="307"/>
      <c r="L458" s="307"/>
      <c r="M458" s="292">
        <f>SUM(M436:M456)</f>
        <v>0</v>
      </c>
      <c r="N458" s="295"/>
      <c r="O458" s="296"/>
      <c r="P458" s="296"/>
      <c r="Q458" s="296"/>
      <c r="R458" s="296"/>
      <c r="S458" s="565">
        <f>S457</f>
        <v>132827.91</v>
      </c>
      <c r="T458" s="263"/>
      <c r="U458" s="263"/>
      <c r="V458" s="263"/>
      <c r="W458" s="263"/>
      <c r="X458" s="263"/>
      <c r="Y458" s="263"/>
      <c r="Z458" s="263"/>
      <c r="AA458" s="263"/>
      <c r="AB458" s="263"/>
    </row>
    <row r="459" spans="1:52" ht="19.5" thickBot="1">
      <c r="A459" s="297"/>
      <c r="B459" s="511"/>
      <c r="C459" s="310"/>
      <c r="D459" s="310"/>
      <c r="E459" s="310"/>
      <c r="F459" s="310"/>
      <c r="G459" s="310"/>
      <c r="H459" s="310"/>
      <c r="I459" s="310"/>
      <c r="J459" s="310"/>
      <c r="K459" s="310"/>
      <c r="L459" s="310"/>
      <c r="M459" s="188"/>
      <c r="N459" s="263"/>
      <c r="O459" s="188"/>
      <c r="P459" s="188"/>
      <c r="Q459" s="188"/>
      <c r="R459" s="188"/>
      <c r="S459" s="263"/>
      <c r="T459" s="237"/>
      <c r="U459" s="237"/>
      <c r="V459" s="237"/>
      <c r="W459" s="237"/>
      <c r="X459" s="237"/>
      <c r="Y459" s="237"/>
      <c r="Z459" s="237"/>
      <c r="AA459" s="237"/>
      <c r="AB459" s="205"/>
      <c r="AC459" s="162">
        <v>4</v>
      </c>
      <c r="AD459" s="96">
        <f>IF(AC459=1,M461,0)</f>
        <v>0</v>
      </c>
      <c r="AE459" s="175">
        <f>IF(AC459=1,S461,0)</f>
        <v>0</v>
      </c>
      <c r="AF459" s="96">
        <f>IF(AC459=2,M461,0)</f>
        <v>0</v>
      </c>
      <c r="AG459" s="175">
        <f>IF(AC459=2,S461,0)</f>
        <v>0</v>
      </c>
      <c r="AH459" s="96">
        <f>IF(AC459=3,M461,0)</f>
        <v>0</v>
      </c>
      <c r="AI459" s="175">
        <f>IF(AC459=3,S461,0)</f>
        <v>0</v>
      </c>
      <c r="AJ459" s="96">
        <f>IF(AC459=4,M461,0)</f>
        <v>0</v>
      </c>
      <c r="AK459" s="174">
        <f>IF(AC459=4,S461,0)</f>
        <v>16558.169999999998</v>
      </c>
    </row>
    <row r="460" spans="1:52" ht="18.75" customHeight="1">
      <c r="A460" s="753" t="s">
        <v>1095</v>
      </c>
      <c r="B460" s="733"/>
      <c r="C460" s="733"/>
      <c r="D460" s="733"/>
      <c r="E460" s="733"/>
      <c r="F460" s="733"/>
      <c r="G460" s="733"/>
      <c r="H460" s="733"/>
      <c r="I460" s="733"/>
      <c r="J460" s="733"/>
      <c r="K460" s="733"/>
      <c r="L460" s="733"/>
      <c r="M460" s="733"/>
      <c r="N460" s="733"/>
      <c r="O460" s="733"/>
      <c r="P460" s="733"/>
      <c r="Q460" s="733"/>
      <c r="R460" s="733"/>
      <c r="S460" s="754"/>
      <c r="T460" s="142"/>
      <c r="U460" s="142"/>
      <c r="V460" s="142"/>
      <c r="W460" s="142"/>
      <c r="X460" s="142"/>
      <c r="Y460" s="142"/>
      <c r="Z460" s="142"/>
      <c r="AA460" s="142"/>
      <c r="AB460" s="142"/>
    </row>
    <row r="461" spans="1:52">
      <c r="A461" s="465" t="s">
        <v>617</v>
      </c>
      <c r="B461" s="199" t="s">
        <v>492</v>
      </c>
      <c r="C461" s="199" t="s">
        <v>500</v>
      </c>
      <c r="D461" s="420" t="s">
        <v>978</v>
      </c>
      <c r="E461" s="379" t="s">
        <v>605</v>
      </c>
      <c r="F461" s="195" t="s">
        <v>402</v>
      </c>
      <c r="G461" s="497">
        <v>4.25</v>
      </c>
      <c r="H461" s="577">
        <v>3770</v>
      </c>
      <c r="I461" s="379"/>
      <c r="J461" s="379"/>
      <c r="K461" s="379"/>
      <c r="L461" s="379"/>
      <c r="M461" s="466"/>
      <c r="N461" s="500">
        <f>H461+I461+J461+K461+L461+M461</f>
        <v>3770</v>
      </c>
      <c r="O461" s="501">
        <v>535.66999999999996</v>
      </c>
      <c r="P461" s="466"/>
      <c r="Q461" s="466"/>
      <c r="R461" s="466"/>
      <c r="S461" s="502">
        <f>G461*N461+(P461+R461)+O461</f>
        <v>16558.169999999998</v>
      </c>
      <c r="T461" s="142"/>
      <c r="U461" s="142"/>
      <c r="V461" s="142"/>
      <c r="W461" s="142"/>
      <c r="X461" s="142"/>
      <c r="Y461" s="142"/>
      <c r="Z461" s="142"/>
      <c r="AA461" s="142"/>
      <c r="AB461" s="142"/>
      <c r="AC461" s="162">
        <v>4</v>
      </c>
      <c r="AD461" s="96">
        <f>IF(AC461=1,#REF!,0)</f>
        <v>0</v>
      </c>
      <c r="AE461" s="175">
        <f>IF(AC461=1,#REF!,0)</f>
        <v>0</v>
      </c>
      <c r="AF461" s="96">
        <f>IF(AC461=2,#REF!,0)</f>
        <v>0</v>
      </c>
      <c r="AG461" s="175">
        <f>IF(AC461=2,#REF!,0)</f>
        <v>0</v>
      </c>
      <c r="AH461" s="96">
        <f>IF(AC461=3,#REF!,0)</f>
        <v>0</v>
      </c>
      <c r="AI461" s="175">
        <f>IF(AC461=3,#REF!,0)</f>
        <v>0</v>
      </c>
      <c r="AJ461" s="96" t="e">
        <f>IF(AC461=4,#REF!,0)</f>
        <v>#REF!</v>
      </c>
      <c r="AK461" s="174" t="e">
        <f>IF(AC461=4,#REF!,0)</f>
        <v>#REF!</v>
      </c>
    </row>
    <row r="462" spans="1:52" s="168" customFormat="1" ht="15.75" thickBot="1">
      <c r="A462" s="388" t="s">
        <v>616</v>
      </c>
      <c r="B462" s="194" t="s">
        <v>478</v>
      </c>
      <c r="C462" s="194" t="s">
        <v>20</v>
      </c>
      <c r="D462" s="195" t="s">
        <v>603</v>
      </c>
      <c r="E462" s="195" t="s">
        <v>604</v>
      </c>
      <c r="F462" s="195" t="s">
        <v>402</v>
      </c>
      <c r="G462" s="572">
        <v>1</v>
      </c>
      <c r="H462" s="577">
        <v>3770</v>
      </c>
      <c r="I462" s="195"/>
      <c r="J462" s="195"/>
      <c r="K462" s="195"/>
      <c r="L462" s="195"/>
      <c r="M462" s="196"/>
      <c r="N462" s="245">
        <f>H462+I462+J462+K462+L462+M462</f>
        <v>3770</v>
      </c>
      <c r="O462" s="160">
        <v>126.04</v>
      </c>
      <c r="P462" s="196"/>
      <c r="Q462" s="196"/>
      <c r="R462" s="196"/>
      <c r="S462" s="123">
        <f>G462*N462+(P462+R462)+O462</f>
        <v>3896.04</v>
      </c>
      <c r="T462" s="142"/>
      <c r="U462" s="142"/>
      <c r="V462" s="142"/>
      <c r="W462" s="142"/>
      <c r="X462" s="142"/>
      <c r="Y462" s="142"/>
      <c r="Z462" s="142"/>
      <c r="AA462" s="142"/>
      <c r="AB462" s="142"/>
      <c r="AC462" s="169"/>
      <c r="AD462" s="170">
        <f t="shared" ref="AD462:AK462" si="304">SUM(AD459:AD461)</f>
        <v>0</v>
      </c>
      <c r="AE462" s="171">
        <f t="shared" si="304"/>
        <v>0</v>
      </c>
      <c r="AF462" s="170">
        <f t="shared" si="304"/>
        <v>0</v>
      </c>
      <c r="AG462" s="171">
        <f t="shared" si="304"/>
        <v>0</v>
      </c>
      <c r="AH462" s="170">
        <f t="shared" si="304"/>
        <v>0</v>
      </c>
      <c r="AI462" s="171">
        <f t="shared" si="304"/>
        <v>0</v>
      </c>
      <c r="AJ462" s="170" t="e">
        <f t="shared" si="304"/>
        <v>#REF!</v>
      </c>
      <c r="AK462" s="171" t="e">
        <f t="shared" si="304"/>
        <v>#REF!</v>
      </c>
      <c r="AL462" s="185">
        <f t="shared" ref="AL462:AS462" si="305">AD462</f>
        <v>0</v>
      </c>
      <c r="AM462" s="185">
        <f t="shared" si="305"/>
        <v>0</v>
      </c>
      <c r="AN462" s="185">
        <f t="shared" si="305"/>
        <v>0</v>
      </c>
      <c r="AO462" s="185">
        <f t="shared" si="305"/>
        <v>0</v>
      </c>
      <c r="AP462" s="185">
        <f t="shared" si="305"/>
        <v>0</v>
      </c>
      <c r="AQ462" s="185">
        <f t="shared" si="305"/>
        <v>0</v>
      </c>
      <c r="AR462" s="185" t="e">
        <f t="shared" si="305"/>
        <v>#REF!</v>
      </c>
      <c r="AS462" s="186" t="e">
        <f t="shared" si="305"/>
        <v>#REF!</v>
      </c>
      <c r="AT462" s="91"/>
      <c r="AU462" s="91"/>
      <c r="AV462" s="91"/>
      <c r="AW462" s="91"/>
      <c r="AX462" s="91"/>
      <c r="AY462" s="91"/>
      <c r="AZ462" s="91"/>
    </row>
    <row r="463" spans="1:52">
      <c r="A463" s="275"/>
      <c r="B463" s="300" t="s">
        <v>681</v>
      </c>
      <c r="C463" s="301"/>
      <c r="D463" s="301"/>
      <c r="E463" s="301"/>
      <c r="F463" s="301"/>
      <c r="G463" s="279">
        <f>SUM(G461:G462)</f>
        <v>5.25</v>
      </c>
      <c r="H463" s="301"/>
      <c r="I463" s="301"/>
      <c r="J463" s="301"/>
      <c r="K463" s="301"/>
      <c r="L463" s="301"/>
      <c r="M463" s="279">
        <f>SUM(M461:M462)</f>
        <v>0</v>
      </c>
      <c r="N463" s="283"/>
      <c r="O463" s="282" t="s">
        <v>92</v>
      </c>
      <c r="P463" s="282"/>
      <c r="Q463" s="282"/>
      <c r="R463" s="282"/>
      <c r="S463" s="302">
        <f>SUM(S461:S462)</f>
        <v>20454.21</v>
      </c>
      <c r="T463" s="142"/>
      <c r="U463" s="142"/>
      <c r="V463" s="142"/>
      <c r="W463" s="142"/>
      <c r="X463" s="142"/>
      <c r="Y463" s="142"/>
      <c r="Z463" s="142"/>
      <c r="AA463" s="142"/>
      <c r="AB463" s="142"/>
    </row>
    <row r="464" spans="1:52" ht="16.5" customHeight="1" thickBot="1">
      <c r="A464" s="290"/>
      <c r="B464" s="306" t="s">
        <v>684</v>
      </c>
      <c r="C464" s="307"/>
      <c r="D464" s="307"/>
      <c r="E464" s="307"/>
      <c r="F464" s="307"/>
      <c r="G464" s="292">
        <f>G463</f>
        <v>5.25</v>
      </c>
      <c r="H464" s="307"/>
      <c r="I464" s="307"/>
      <c r="J464" s="307"/>
      <c r="K464" s="307"/>
      <c r="L464" s="307"/>
      <c r="M464" s="292"/>
      <c r="N464" s="295"/>
      <c r="O464" s="296"/>
      <c r="P464" s="296"/>
      <c r="Q464" s="296"/>
      <c r="R464" s="296"/>
      <c r="S464" s="565">
        <f>S463</f>
        <v>20454.21</v>
      </c>
      <c r="T464" s="263"/>
      <c r="U464" s="263"/>
      <c r="V464" s="263"/>
      <c r="W464" s="263"/>
      <c r="X464" s="263"/>
      <c r="Y464" s="263"/>
      <c r="Z464" s="263"/>
      <c r="AA464" s="263"/>
      <c r="AB464" s="263"/>
    </row>
    <row r="465" spans="1:52" s="530" customFormat="1" ht="19.5" customHeight="1">
      <c r="A465" s="758" t="s">
        <v>1096</v>
      </c>
      <c r="B465" s="759"/>
      <c r="C465" s="759"/>
      <c r="D465" s="759"/>
      <c r="E465" s="759"/>
      <c r="F465" s="759"/>
      <c r="G465" s="759"/>
      <c r="H465" s="759"/>
      <c r="I465" s="759"/>
      <c r="J465" s="759"/>
      <c r="K465" s="759"/>
      <c r="L465" s="759"/>
      <c r="M465" s="759"/>
      <c r="N465" s="759"/>
      <c r="O465" s="759"/>
      <c r="P465" s="759"/>
      <c r="Q465" s="759"/>
      <c r="R465" s="759"/>
      <c r="S465" s="760"/>
      <c r="T465" s="238"/>
      <c r="U465" s="238"/>
      <c r="V465" s="238"/>
      <c r="W465" s="238"/>
      <c r="X465" s="238"/>
      <c r="Y465" s="238"/>
      <c r="Z465" s="238"/>
      <c r="AA465" s="238"/>
      <c r="AB465" s="206"/>
      <c r="AC465" s="173">
        <v>4</v>
      </c>
      <c r="AD465" s="399">
        <f>IF(AC465=1,M467,0)</f>
        <v>0</v>
      </c>
      <c r="AE465" s="400">
        <f>IF(AC465=1,S467,0)</f>
        <v>0</v>
      </c>
      <c r="AF465" s="399">
        <f>IF(AC465=2,M467,0)</f>
        <v>0</v>
      </c>
      <c r="AG465" s="400">
        <f>IF(AC465=2,S467,0)</f>
        <v>0</v>
      </c>
      <c r="AH465" s="399">
        <f>IF(AC465=3,M467,0)</f>
        <v>0</v>
      </c>
      <c r="AI465" s="400">
        <f>IF(AC465=3,S467,0)</f>
        <v>0</v>
      </c>
      <c r="AJ465" s="399">
        <f>IF(AC465=4,M467,0)</f>
        <v>0</v>
      </c>
      <c r="AK465" s="401">
        <f>IF(AC465=4,S467,0)</f>
        <v>0</v>
      </c>
      <c r="AL465" s="527"/>
      <c r="AM465" s="527"/>
      <c r="AN465" s="527"/>
      <c r="AO465" s="527"/>
      <c r="AP465" s="527"/>
      <c r="AQ465" s="527"/>
      <c r="AR465" s="527"/>
      <c r="AS465" s="528"/>
      <c r="AT465" s="529"/>
      <c r="AU465" s="529"/>
      <c r="AV465" s="529"/>
      <c r="AW465" s="529"/>
      <c r="AX465" s="529"/>
      <c r="AY465" s="529"/>
      <c r="AZ465" s="529"/>
    </row>
    <row r="466" spans="1:52" ht="18" customHeight="1">
      <c r="T466" s="142"/>
      <c r="U466" s="142"/>
      <c r="V466" s="142"/>
      <c r="W466" s="142"/>
      <c r="X466" s="142"/>
      <c r="Y466" s="142"/>
      <c r="Z466" s="142"/>
      <c r="AA466" s="142"/>
      <c r="AB466" s="142"/>
      <c r="AC466" s="162">
        <v>4</v>
      </c>
      <c r="AD466" s="96">
        <f>IF(AC466=1,M468,0)</f>
        <v>0</v>
      </c>
      <c r="AE466" s="175">
        <f>IF(AC466=1,S468,0)</f>
        <v>0</v>
      </c>
      <c r="AF466" s="96">
        <f>IF(AC466=2,M468,0)</f>
        <v>0</v>
      </c>
      <c r="AG466" s="175">
        <f>IF(AC466=2,S468,0)</f>
        <v>0</v>
      </c>
      <c r="AH466" s="96">
        <f>IF(AC466=3,M468,0)</f>
        <v>0</v>
      </c>
      <c r="AI466" s="175">
        <f>IF(AC466=3,S468,0)</f>
        <v>0</v>
      </c>
      <c r="AJ466" s="96">
        <f>IF(AC466=4,M468,0)</f>
        <v>0</v>
      </c>
      <c r="AK466" s="174">
        <f>IF(AC466=4,S468,0)</f>
        <v>9425</v>
      </c>
    </row>
    <row r="467" spans="1:52" hidden="1">
      <c r="A467" s="372" t="s">
        <v>791</v>
      </c>
      <c r="B467" s="413" t="s">
        <v>346</v>
      </c>
      <c r="C467" s="199" t="s">
        <v>834</v>
      </c>
      <c r="D467" s="272">
        <v>3119</v>
      </c>
      <c r="E467" s="272">
        <v>24940</v>
      </c>
      <c r="F467" s="272"/>
      <c r="G467" s="497"/>
      <c r="H467" s="577">
        <v>7500</v>
      </c>
      <c r="I467" s="191"/>
      <c r="J467" s="191"/>
      <c r="K467" s="191"/>
      <c r="L467" s="191"/>
      <c r="M467" s="270"/>
      <c r="N467" s="189">
        <f>H467+I467+J467+K467+L467+M467</f>
        <v>7500</v>
      </c>
      <c r="O467" s="160"/>
      <c r="P467" s="160"/>
      <c r="Q467" s="160"/>
      <c r="R467" s="160"/>
      <c r="S467" s="123">
        <f>G467*N467+(P467+R467)+O467</f>
        <v>0</v>
      </c>
      <c r="T467" s="142"/>
      <c r="U467" s="142"/>
      <c r="V467" s="142"/>
      <c r="W467" s="142"/>
      <c r="X467" s="142"/>
      <c r="Y467" s="142"/>
      <c r="Z467" s="142"/>
      <c r="AA467" s="142"/>
      <c r="AB467" s="142"/>
    </row>
    <row r="468" spans="1:52" s="173" customFormat="1" ht="14.25" customHeight="1">
      <c r="A468" s="372" t="s">
        <v>617</v>
      </c>
      <c r="B468" s="199" t="s">
        <v>606</v>
      </c>
      <c r="C468" s="199" t="s">
        <v>606</v>
      </c>
      <c r="D468" s="191" t="s">
        <v>607</v>
      </c>
      <c r="E468" s="232" t="s">
        <v>608</v>
      </c>
      <c r="F468" s="232" t="s">
        <v>402</v>
      </c>
      <c r="G468" s="579">
        <v>2.5</v>
      </c>
      <c r="H468" s="577">
        <v>3770</v>
      </c>
      <c r="I468" s="232"/>
      <c r="J468" s="232"/>
      <c r="K468" s="232"/>
      <c r="L468" s="232"/>
      <c r="M468" s="270"/>
      <c r="N468" s="189">
        <f>H468+I468+J468+K468+L468+M468</f>
        <v>3770</v>
      </c>
      <c r="O468" s="233"/>
      <c r="P468" s="160"/>
      <c r="Q468" s="160"/>
      <c r="R468" s="160"/>
      <c r="S468" s="123">
        <f>G468*N468+(P468+R468)+O468</f>
        <v>9425</v>
      </c>
      <c r="T468" s="142"/>
      <c r="U468" s="142"/>
      <c r="V468" s="142"/>
      <c r="W468" s="142"/>
      <c r="X468" s="142"/>
      <c r="Y468" s="142"/>
      <c r="Z468" s="142"/>
      <c r="AA468" s="142"/>
      <c r="AB468" s="142"/>
      <c r="AC468" s="173">
        <v>4</v>
      </c>
      <c r="AD468" s="399">
        <f>IF(AC468=1,M470,0)</f>
        <v>0</v>
      </c>
      <c r="AE468" s="400">
        <f>IF(AC468=1,S470,0)</f>
        <v>0</v>
      </c>
      <c r="AF468" s="399">
        <f>IF(AC468=2,M470,0)</f>
        <v>0</v>
      </c>
      <c r="AG468" s="400">
        <f>IF(AC468=2,S470,0)</f>
        <v>0</v>
      </c>
      <c r="AH468" s="399">
        <f>IF(AC468=3,M470,0)</f>
        <v>0</v>
      </c>
      <c r="AI468" s="400">
        <f>IF(AC468=3,S470,0)</f>
        <v>0</v>
      </c>
      <c r="AJ468" s="399">
        <f>IF(AC468=4,M470,0)</f>
        <v>0</v>
      </c>
      <c r="AK468" s="401">
        <f>IF(AC468=4,S470,0)</f>
        <v>942.5</v>
      </c>
      <c r="AL468" s="400"/>
      <c r="AM468" s="400"/>
      <c r="AN468" s="400"/>
      <c r="AO468" s="400"/>
      <c r="AP468" s="400"/>
      <c r="AQ468" s="400"/>
      <c r="AR468" s="400"/>
      <c r="AS468" s="412"/>
      <c r="AT468" s="399"/>
      <c r="AU468" s="399"/>
      <c r="AV468" s="399"/>
      <c r="AW468" s="399"/>
      <c r="AX468" s="399"/>
      <c r="AY468" s="399"/>
      <c r="AZ468" s="399"/>
    </row>
    <row r="469" spans="1:52" s="162" customFormat="1" ht="14.25" hidden="1" customHeight="1">
      <c r="A469" s="372" t="s">
        <v>617</v>
      </c>
      <c r="B469" s="199" t="s">
        <v>138</v>
      </c>
      <c r="C469" s="199" t="s">
        <v>138</v>
      </c>
      <c r="D469" s="191" t="s">
        <v>607</v>
      </c>
      <c r="E469" s="232"/>
      <c r="F469" s="232" t="s">
        <v>402</v>
      </c>
      <c r="G469" s="579"/>
      <c r="H469" s="577">
        <v>3770</v>
      </c>
      <c r="I469" s="232"/>
      <c r="J469" s="232"/>
      <c r="K469" s="232"/>
      <c r="L469" s="232"/>
      <c r="M469" s="270"/>
      <c r="N469" s="189">
        <f>H469+I469+J469+K469+L469+M469</f>
        <v>3770</v>
      </c>
      <c r="O469" s="233"/>
      <c r="P469" s="160"/>
      <c r="Q469" s="160"/>
      <c r="R469" s="160"/>
      <c r="S469" s="123">
        <f>G469*N469+(P469+R469)+O469</f>
        <v>0</v>
      </c>
      <c r="T469" s="142"/>
      <c r="U469" s="142"/>
      <c r="V469" s="142"/>
      <c r="W469" s="142"/>
      <c r="X469" s="142"/>
      <c r="Y469" s="142"/>
      <c r="Z469" s="142"/>
      <c r="AA469" s="142"/>
      <c r="AB469" s="142"/>
      <c r="AC469" s="162">
        <v>4</v>
      </c>
      <c r="AD469" s="96">
        <f>IF(AC469=1,M471,0)</f>
        <v>0</v>
      </c>
      <c r="AE469" s="175">
        <f>IF(AC469=1,S471,0)</f>
        <v>0</v>
      </c>
      <c r="AF469" s="96">
        <f>IF(AC469=2,M471,0)</f>
        <v>0</v>
      </c>
      <c r="AG469" s="175">
        <f>IF(AC469=2,S471,0)</f>
        <v>0</v>
      </c>
      <c r="AH469" s="96">
        <f>IF(AC469=3,M471,0)</f>
        <v>0</v>
      </c>
      <c r="AI469" s="175">
        <f>IF(AC469=3,S471,0)</f>
        <v>0</v>
      </c>
      <c r="AJ469" s="96">
        <f>IF(AC469=4,M471,0)</f>
        <v>0</v>
      </c>
      <c r="AK469" s="174">
        <f>IF(AC469=4,S471,0)</f>
        <v>942.5</v>
      </c>
      <c r="AL469" s="175"/>
      <c r="AM469" s="175"/>
      <c r="AN469" s="175"/>
      <c r="AO469" s="175"/>
      <c r="AP469" s="175"/>
      <c r="AQ469" s="175"/>
      <c r="AR469" s="175"/>
      <c r="AS469" s="187"/>
      <c r="AT469" s="96"/>
      <c r="AU469" s="96"/>
      <c r="AV469" s="96"/>
      <c r="AW469" s="96"/>
      <c r="AX469" s="96"/>
      <c r="AY469" s="96"/>
      <c r="AZ469" s="96"/>
    </row>
    <row r="470" spans="1:52" s="169" customFormat="1" ht="30">
      <c r="A470" s="372" t="s">
        <v>616</v>
      </c>
      <c r="B470" s="199" t="s">
        <v>477</v>
      </c>
      <c r="C470" s="199" t="s">
        <v>514</v>
      </c>
      <c r="D470" s="191" t="s">
        <v>603</v>
      </c>
      <c r="E470" s="232" t="s">
        <v>609</v>
      </c>
      <c r="F470" s="232" t="s">
        <v>402</v>
      </c>
      <c r="G470" s="579">
        <v>0.25</v>
      </c>
      <c r="H470" s="577">
        <v>3770</v>
      </c>
      <c r="I470" s="232"/>
      <c r="J470" s="232"/>
      <c r="K470" s="232"/>
      <c r="L470" s="232"/>
      <c r="M470" s="270"/>
      <c r="N470" s="189">
        <f>H470+I470+J470+K470+L470+M470</f>
        <v>3770</v>
      </c>
      <c r="O470" s="233"/>
      <c r="P470" s="160"/>
      <c r="Q470" s="160"/>
      <c r="R470" s="160"/>
      <c r="S470" s="123">
        <f>G470*N470+(P470+R470)+O470</f>
        <v>942.5</v>
      </c>
      <c r="T470" s="142"/>
      <c r="U470" s="142"/>
      <c r="V470" s="142"/>
      <c r="W470" s="142"/>
      <c r="X470" s="142"/>
      <c r="Y470" s="142"/>
      <c r="Z470" s="142"/>
      <c r="AA470" s="142"/>
      <c r="AB470" s="142"/>
      <c r="AD470" s="170">
        <f>SUM(AD465:AD469)</f>
        <v>0</v>
      </c>
      <c r="AE470" s="171">
        <f t="shared" ref="AE470:AK470" si="306">SUM(AE465:AE469)</f>
        <v>0</v>
      </c>
      <c r="AF470" s="170">
        <f t="shared" si="306"/>
        <v>0</v>
      </c>
      <c r="AG470" s="171">
        <f t="shared" si="306"/>
        <v>0</v>
      </c>
      <c r="AH470" s="170">
        <f t="shared" si="306"/>
        <v>0</v>
      </c>
      <c r="AI470" s="171">
        <f t="shared" si="306"/>
        <v>0</v>
      </c>
      <c r="AJ470" s="170">
        <f t="shared" si="306"/>
        <v>0</v>
      </c>
      <c r="AK470" s="171">
        <f t="shared" si="306"/>
        <v>11310</v>
      </c>
      <c r="AL470" s="185">
        <f t="shared" ref="AL470:AS470" si="307">AD470</f>
        <v>0</v>
      </c>
      <c r="AM470" s="185">
        <f t="shared" si="307"/>
        <v>0</v>
      </c>
      <c r="AN470" s="185">
        <f t="shared" si="307"/>
        <v>0</v>
      </c>
      <c r="AO470" s="185">
        <f t="shared" si="307"/>
        <v>0</v>
      </c>
      <c r="AP470" s="185">
        <f t="shared" si="307"/>
        <v>0</v>
      </c>
      <c r="AQ470" s="185">
        <f t="shared" si="307"/>
        <v>0</v>
      </c>
      <c r="AR470" s="185">
        <f t="shared" si="307"/>
        <v>0</v>
      </c>
      <c r="AS470" s="186">
        <f t="shared" si="307"/>
        <v>11310</v>
      </c>
      <c r="AT470" s="170"/>
      <c r="AU470" s="170"/>
      <c r="AV470" s="170"/>
      <c r="AW470" s="170"/>
      <c r="AX470" s="170"/>
      <c r="AY470" s="170"/>
      <c r="AZ470" s="170"/>
    </row>
    <row r="471" spans="1:52" s="162" customFormat="1" ht="45.75" thickBot="1">
      <c r="A471" s="387" t="s">
        <v>616</v>
      </c>
      <c r="B471" s="231" t="s">
        <v>850</v>
      </c>
      <c r="C471" s="231" t="s">
        <v>601</v>
      </c>
      <c r="D471" s="193" t="s">
        <v>589</v>
      </c>
      <c r="E471" s="193" t="s">
        <v>602</v>
      </c>
      <c r="F471" s="193" t="s">
        <v>402</v>
      </c>
      <c r="G471" s="580">
        <v>0.25</v>
      </c>
      <c r="H471" s="577">
        <v>3770</v>
      </c>
      <c r="I471" s="193"/>
      <c r="J471" s="193"/>
      <c r="K471" s="193"/>
      <c r="L471" s="193"/>
      <c r="M471" s="274"/>
      <c r="N471" s="337">
        <f>H471+I471+J471+K471+L471+M471</f>
        <v>3770</v>
      </c>
      <c r="O471" s="164"/>
      <c r="P471" s="164"/>
      <c r="Q471" s="164"/>
      <c r="R471" s="164"/>
      <c r="S471" s="123">
        <f>G471*N471+(P471+R471)+O471</f>
        <v>942.5</v>
      </c>
      <c r="T471" s="209"/>
      <c r="U471" s="209"/>
      <c r="V471" s="209"/>
      <c r="W471" s="209"/>
      <c r="X471" s="209"/>
      <c r="Y471" s="209"/>
      <c r="Z471" s="209"/>
      <c r="AA471" s="209"/>
      <c r="AB471" s="209">
        <f>SUM(M467:M471)</f>
        <v>0</v>
      </c>
      <c r="AD471" s="96"/>
      <c r="AE471" s="175"/>
      <c r="AF471" s="96"/>
      <c r="AG471" s="175"/>
      <c r="AH471" s="96"/>
      <c r="AI471" s="175"/>
      <c r="AJ471" s="96"/>
      <c r="AK471" s="174"/>
      <c r="AL471" s="175"/>
      <c r="AM471" s="175"/>
      <c r="AN471" s="175"/>
      <c r="AO471" s="175"/>
      <c r="AP471" s="175"/>
      <c r="AQ471" s="175"/>
      <c r="AR471" s="175"/>
      <c r="AS471" s="187"/>
      <c r="AT471" s="96"/>
      <c r="AU471" s="96"/>
      <c r="AV471" s="96"/>
      <c r="AW471" s="96"/>
      <c r="AX471" s="96"/>
      <c r="AY471" s="96"/>
      <c r="AZ471" s="96"/>
    </row>
    <row r="472" spans="1:52" s="162" customFormat="1">
      <c r="A472" s="275"/>
      <c r="B472" s="300" t="s">
        <v>681</v>
      </c>
      <c r="C472" s="301"/>
      <c r="D472" s="301"/>
      <c r="E472" s="301"/>
      <c r="F472" s="301"/>
      <c r="G472" s="279">
        <f>SUM(G467:G471)</f>
        <v>3</v>
      </c>
      <c r="H472" s="301"/>
      <c r="I472" s="301"/>
      <c r="J472" s="301"/>
      <c r="K472" s="301"/>
      <c r="L472" s="301"/>
      <c r="M472" s="279">
        <f>SUM(M467:M471)</f>
        <v>0</v>
      </c>
      <c r="N472" s="281" t="s">
        <v>524</v>
      </c>
      <c r="O472" s="282"/>
      <c r="P472" s="282"/>
      <c r="Q472" s="282"/>
      <c r="R472" s="282"/>
      <c r="S472" s="302">
        <f>SUM(S467:S471)</f>
        <v>11310</v>
      </c>
      <c r="T472" s="142"/>
      <c r="U472" s="142"/>
      <c r="V472" s="142"/>
      <c r="W472" s="142"/>
      <c r="X472" s="142"/>
      <c r="Y472" s="142"/>
      <c r="Z472" s="142"/>
      <c r="AA472" s="142"/>
      <c r="AB472" s="142"/>
      <c r="AD472" s="96"/>
      <c r="AE472" s="175"/>
      <c r="AF472" s="96"/>
      <c r="AG472" s="175"/>
      <c r="AH472" s="96"/>
      <c r="AI472" s="175"/>
      <c r="AJ472" s="96"/>
      <c r="AK472" s="174"/>
      <c r="AL472" s="175"/>
      <c r="AM472" s="175"/>
      <c r="AN472" s="175"/>
      <c r="AO472" s="175"/>
      <c r="AP472" s="175"/>
      <c r="AQ472" s="175"/>
      <c r="AR472" s="175"/>
      <c r="AS472" s="187"/>
      <c r="AT472" s="96"/>
      <c r="AU472" s="96"/>
      <c r="AV472" s="96"/>
      <c r="AW472" s="96"/>
      <c r="AX472" s="96"/>
      <c r="AY472" s="96"/>
      <c r="AZ472" s="96"/>
    </row>
    <row r="473" spans="1:52" s="162" customFormat="1" ht="15.75" thickBot="1">
      <c r="A473" s="290"/>
      <c r="B473" s="306" t="s">
        <v>684</v>
      </c>
      <c r="C473" s="307"/>
      <c r="D473" s="307"/>
      <c r="E473" s="307"/>
      <c r="F473" s="307"/>
      <c r="G473" s="292">
        <f>SUM(G467:G471)</f>
        <v>3</v>
      </c>
      <c r="H473" s="307"/>
      <c r="I473" s="307"/>
      <c r="J473" s="307"/>
      <c r="K473" s="307"/>
      <c r="L473" s="307"/>
      <c r="M473" s="292">
        <f>SUM(M467:M471)</f>
        <v>0</v>
      </c>
      <c r="N473" s="295"/>
      <c r="O473" s="296"/>
      <c r="P473" s="296"/>
      <c r="Q473" s="296"/>
      <c r="R473" s="296"/>
      <c r="S473" s="565">
        <f>SUM(S467:S471)</f>
        <v>11310</v>
      </c>
      <c r="T473" s="263"/>
      <c r="U473" s="263"/>
      <c r="V473" s="263"/>
      <c r="W473" s="263"/>
      <c r="X473" s="263"/>
      <c r="Y473" s="263"/>
      <c r="Z473" s="263"/>
      <c r="AA473" s="263"/>
      <c r="AB473" s="263"/>
      <c r="AD473" s="96"/>
      <c r="AE473" s="175"/>
      <c r="AF473" s="96"/>
      <c r="AG473" s="175"/>
      <c r="AH473" s="96"/>
      <c r="AI473" s="175"/>
      <c r="AJ473" s="96"/>
      <c r="AK473" s="174"/>
      <c r="AL473" s="175"/>
      <c r="AM473" s="175"/>
      <c r="AN473" s="175"/>
      <c r="AO473" s="175"/>
      <c r="AP473" s="175"/>
      <c r="AQ473" s="175"/>
      <c r="AR473" s="175"/>
      <c r="AS473" s="187"/>
      <c r="AT473" s="96"/>
      <c r="AU473" s="96"/>
      <c r="AV473" s="96"/>
      <c r="AW473" s="96"/>
      <c r="AX473" s="96"/>
      <c r="AY473" s="96"/>
      <c r="AZ473" s="96"/>
    </row>
    <row r="474" spans="1:52" s="162" customFormat="1">
      <c r="A474" s="297"/>
      <c r="B474" s="511"/>
      <c r="C474" s="310"/>
      <c r="D474" s="310"/>
      <c r="E474" s="310"/>
      <c r="F474" s="310"/>
      <c r="G474" s="310"/>
      <c r="H474" s="310"/>
      <c r="I474" s="310"/>
      <c r="J474" s="310"/>
      <c r="K474" s="310"/>
      <c r="L474" s="310"/>
      <c r="M474" s="188"/>
      <c r="N474" s="263"/>
      <c r="O474" s="188"/>
      <c r="P474" s="188"/>
      <c r="Q474" s="188"/>
      <c r="R474" s="188"/>
      <c r="S474" s="263"/>
      <c r="T474" s="263"/>
      <c r="U474" s="263"/>
      <c r="V474" s="263"/>
      <c r="W474" s="263"/>
      <c r="X474" s="263"/>
      <c r="Y474" s="263"/>
      <c r="Z474" s="263"/>
      <c r="AA474" s="263"/>
      <c r="AB474" s="263"/>
      <c r="AD474" s="96"/>
      <c r="AE474" s="175"/>
      <c r="AF474" s="96"/>
      <c r="AG474" s="175"/>
      <c r="AH474" s="96"/>
      <c r="AI474" s="175"/>
      <c r="AJ474" s="96"/>
      <c r="AK474" s="174"/>
      <c r="AL474" s="175">
        <f t="shared" ref="AL474:AS474" si="308">SUM(AL15:AL473)</f>
        <v>21.25</v>
      </c>
      <c r="AM474" s="175" t="e">
        <f t="shared" si="308"/>
        <v>#REF!</v>
      </c>
      <c r="AN474" s="175" t="e">
        <f t="shared" si="308"/>
        <v>#REF!</v>
      </c>
      <c r="AO474" s="175" t="e">
        <f t="shared" si="308"/>
        <v>#REF!</v>
      </c>
      <c r="AP474" s="175" t="e">
        <f t="shared" si="308"/>
        <v>#REF!</v>
      </c>
      <c r="AQ474" s="175" t="e">
        <f t="shared" si="308"/>
        <v>#REF!</v>
      </c>
      <c r="AR474" s="175" t="e">
        <f t="shared" si="308"/>
        <v>#REF!</v>
      </c>
      <c r="AS474" s="187" t="e">
        <f t="shared" si="308"/>
        <v>#REF!</v>
      </c>
      <c r="AT474" s="522"/>
      <c r="AU474" s="522"/>
      <c r="AV474" s="522"/>
      <c r="AW474" s="522" t="e">
        <f>AP474</f>
        <v>#REF!</v>
      </c>
      <c r="AX474" s="522" t="e">
        <f>AQ474</f>
        <v>#REF!</v>
      </c>
      <c r="AY474" s="522" t="e">
        <f>AR474</f>
        <v>#REF!</v>
      </c>
      <c r="AZ474" s="522"/>
    </row>
    <row r="475" spans="1:52" s="162" customFormat="1">
      <c r="A475" s="297"/>
      <c r="B475" s="511"/>
      <c r="C475" s="310"/>
      <c r="D475" s="310"/>
      <c r="E475" s="310"/>
      <c r="F475" s="310"/>
      <c r="G475" s="310"/>
      <c r="H475" s="310"/>
      <c r="I475" s="310"/>
      <c r="J475" s="310"/>
      <c r="K475" s="310"/>
      <c r="L475" s="310"/>
      <c r="M475" s="188"/>
      <c r="N475" s="263"/>
      <c r="O475" s="188"/>
      <c r="P475" s="188"/>
      <c r="Q475" s="188"/>
      <c r="R475" s="188"/>
      <c r="S475" s="263"/>
      <c r="T475" s="263"/>
      <c r="U475" s="263"/>
      <c r="V475" s="263"/>
      <c r="W475" s="263"/>
      <c r="X475" s="263"/>
      <c r="Y475" s="263"/>
      <c r="Z475" s="263"/>
      <c r="AA475" s="263"/>
      <c r="AB475" s="263"/>
      <c r="AC475" s="163"/>
      <c r="AD475" s="96">
        <f t="shared" ref="AD475:AE479" si="309">IF(AC475=1,M477,0)</f>
        <v>0</v>
      </c>
      <c r="AE475" s="175">
        <f t="shared" si="309"/>
        <v>0</v>
      </c>
      <c r="AF475" s="96">
        <f>IF(AC475=2,M477,0)</f>
        <v>0</v>
      </c>
      <c r="AG475" s="175">
        <f>IF(AC475=2,S477,0)</f>
        <v>0</v>
      </c>
      <c r="AH475" s="96">
        <f>IF(AC475=3,M477,0)</f>
        <v>0</v>
      </c>
      <c r="AI475" s="175">
        <f>IF(AC475=3,N477,0)</f>
        <v>0</v>
      </c>
      <c r="AJ475" s="96">
        <f>IF(AC475=4,M477,0)</f>
        <v>0</v>
      </c>
      <c r="AK475" s="174">
        <f>IF(AC475=4,S477,0)</f>
        <v>0</v>
      </c>
      <c r="AL475" s="175"/>
      <c r="AM475" s="175"/>
      <c r="AN475" s="175"/>
      <c r="AO475" s="175"/>
      <c r="AP475" s="175"/>
      <c r="AQ475" s="175"/>
      <c r="AR475" s="175"/>
      <c r="AS475" s="187"/>
      <c r="AT475" s="96"/>
      <c r="AU475" s="96"/>
      <c r="AV475" s="96"/>
      <c r="AW475" s="96"/>
      <c r="AX475" s="96"/>
      <c r="AY475" s="96"/>
      <c r="AZ475" s="96"/>
    </row>
    <row r="476" spans="1:52" s="162" customFormat="1" ht="15.75" thickBot="1">
      <c r="A476" s="297"/>
      <c r="B476" s="511"/>
      <c r="C476" s="310"/>
      <c r="D476" s="310"/>
      <c r="E476" s="310"/>
      <c r="F476" s="310"/>
      <c r="G476" s="310"/>
      <c r="H476" s="310"/>
      <c r="I476" s="310"/>
      <c r="J476" s="310"/>
      <c r="K476" s="310"/>
      <c r="L476" s="310"/>
      <c r="M476" s="188"/>
      <c r="N476" s="263"/>
      <c r="O476" s="188"/>
      <c r="P476" s="188"/>
      <c r="Q476" s="188"/>
      <c r="R476" s="188"/>
      <c r="S476" s="263"/>
      <c r="T476" s="361"/>
      <c r="U476" s="361"/>
      <c r="V476" s="361"/>
      <c r="W476" s="361"/>
      <c r="X476" s="361"/>
      <c r="Y476" s="361"/>
      <c r="Z476" s="361"/>
      <c r="AA476" s="361"/>
      <c r="AB476" s="209">
        <f>SUM(S478:S481)</f>
        <v>2492871.9300000002</v>
      </c>
      <c r="AC476" s="159"/>
      <c r="AD476" s="96">
        <f t="shared" si="309"/>
        <v>0</v>
      </c>
      <c r="AE476" s="175">
        <f t="shared" si="309"/>
        <v>0</v>
      </c>
      <c r="AF476" s="96">
        <f>IF(AC476=2,M478,0)</f>
        <v>0</v>
      </c>
      <c r="AG476" s="175">
        <f>IF(AC476=2,S478,0)</f>
        <v>0</v>
      </c>
      <c r="AH476" s="96">
        <f>IF(AC476=3,M478,0)</f>
        <v>0</v>
      </c>
      <c r="AI476" s="175">
        <f>IF(AC476=3,N478,0)</f>
        <v>0</v>
      </c>
      <c r="AJ476" s="96">
        <f>IF(AC476=4,M478,0)</f>
        <v>0</v>
      </c>
      <c r="AK476" s="174">
        <f>IF(AC476=4,S478,0)</f>
        <v>0</v>
      </c>
      <c r="AL476" s="175"/>
      <c r="AM476" s="175"/>
      <c r="AN476" s="175"/>
      <c r="AO476" s="175"/>
      <c r="AP476" s="175"/>
      <c r="AQ476" s="175"/>
      <c r="AR476" s="175"/>
      <c r="AS476" s="187"/>
      <c r="AT476" s="96"/>
      <c r="AU476" s="96"/>
      <c r="AV476" s="96"/>
      <c r="AW476" s="96"/>
      <c r="AX476" s="96"/>
      <c r="AY476" s="96"/>
      <c r="AZ476" s="96"/>
    </row>
    <row r="477" spans="1:52" s="162" customFormat="1">
      <c r="A477" s="357"/>
      <c r="B477" s="358" t="s">
        <v>681</v>
      </c>
      <c r="C477" s="359"/>
      <c r="D477" s="359"/>
      <c r="E477" s="359"/>
      <c r="F477" s="359"/>
      <c r="G477" s="360">
        <f>SUM(G478:G481)</f>
        <v>372.25</v>
      </c>
      <c r="H477" s="359"/>
      <c r="I477" s="359"/>
      <c r="J477" s="359"/>
      <c r="K477" s="359"/>
      <c r="L477" s="359"/>
      <c r="M477" s="360"/>
      <c r="N477" s="317"/>
      <c r="O477" s="279"/>
      <c r="P477" s="279"/>
      <c r="Q477" s="279"/>
      <c r="R477" s="317"/>
      <c r="S477" s="360">
        <f>SUM(S478:S481)</f>
        <v>2492871.9300000002</v>
      </c>
      <c r="T477" s="361"/>
      <c r="U477" s="361"/>
      <c r="V477" s="361"/>
      <c r="W477" s="361"/>
      <c r="X477" s="361"/>
      <c r="Y477" s="361"/>
      <c r="Z477" s="361"/>
      <c r="AA477" s="361"/>
      <c r="AB477" s="209"/>
      <c r="AC477" s="159"/>
      <c r="AD477" s="96">
        <f t="shared" si="309"/>
        <v>0</v>
      </c>
      <c r="AE477" s="175">
        <f t="shared" si="309"/>
        <v>0</v>
      </c>
      <c r="AF477" s="96">
        <f>IF(AC477=2,M479,0)</f>
        <v>0</v>
      </c>
      <c r="AG477" s="175">
        <f>IF(AC477=2,S479,0)</f>
        <v>0</v>
      </c>
      <c r="AH477" s="96">
        <f>IF(AC477=3,M479,0)</f>
        <v>0</v>
      </c>
      <c r="AI477" s="175">
        <f>IF(AC477=3,N479,0)</f>
        <v>0</v>
      </c>
      <c r="AJ477" s="96">
        <f>IF(AC477=4,M479,0)</f>
        <v>0</v>
      </c>
      <c r="AK477" s="174">
        <f>IF(AC477=4,S479,0)</f>
        <v>0</v>
      </c>
      <c r="AL477" s="175"/>
      <c r="AM477" s="175"/>
      <c r="AN477" s="175"/>
      <c r="AO477" s="175"/>
      <c r="AP477" s="175"/>
      <c r="AQ477" s="175"/>
      <c r="AR477" s="175"/>
      <c r="AS477" s="187"/>
      <c r="AT477" s="96"/>
      <c r="AU477" s="96"/>
      <c r="AV477" s="96"/>
      <c r="AW477" s="96"/>
      <c r="AX477" s="96"/>
      <c r="AY477" s="96"/>
      <c r="AZ477" s="96"/>
    </row>
    <row r="478" spans="1:52" s="162" customFormat="1">
      <c r="A478" s="362"/>
      <c r="B478" s="363" t="s">
        <v>682</v>
      </c>
      <c r="C478" s="349"/>
      <c r="D478" s="349"/>
      <c r="E478" s="349"/>
      <c r="F478" s="349"/>
      <c r="G478" s="349">
        <f>G418+G388+G398+G406+G380+G355+G338+G238+G221+G208+G184+G160+G143+G123+G96+G80+G58+G32</f>
        <v>76</v>
      </c>
      <c r="H478" s="349"/>
      <c r="I478" s="349"/>
      <c r="J478" s="349"/>
      <c r="K478" s="349"/>
      <c r="L478" s="349"/>
      <c r="M478" s="349"/>
      <c r="N478" s="319"/>
      <c r="O478" s="286"/>
      <c r="P478" s="286"/>
      <c r="Q478" s="286"/>
      <c r="R478" s="349"/>
      <c r="S478" s="349">
        <f>S418+S388+S398+S406+S380+S355+S338+S238+S221+S208+S184+S160+S143+S123+S96+S80+S58+S32</f>
        <v>736818.55</v>
      </c>
      <c r="T478" s="361"/>
      <c r="U478" s="361"/>
      <c r="V478" s="361"/>
      <c r="W478" s="361"/>
      <c r="X478" s="361"/>
      <c r="Y478" s="361"/>
      <c r="Z478" s="361"/>
      <c r="AA478" s="361"/>
      <c r="AB478" s="209"/>
      <c r="AC478" s="158"/>
      <c r="AD478" s="96">
        <f t="shared" si="309"/>
        <v>0</v>
      </c>
      <c r="AE478" s="175">
        <f t="shared" si="309"/>
        <v>0</v>
      </c>
      <c r="AF478" s="96">
        <f>IF(AC478=2,M480,0)</f>
        <v>0</v>
      </c>
      <c r="AG478" s="175">
        <f>IF(AC478=2,S480,0)</f>
        <v>0</v>
      </c>
      <c r="AH478" s="96">
        <f>IF(AC478=3,M480,0)</f>
        <v>0</v>
      </c>
      <c r="AI478" s="175">
        <f>IF(AC478=3,N480,0)</f>
        <v>0</v>
      </c>
      <c r="AJ478" s="96">
        <f>IF(AC478=4,M480,0)</f>
        <v>0</v>
      </c>
      <c r="AK478" s="174">
        <f>IF(AC478=4,S480,0)</f>
        <v>0</v>
      </c>
      <c r="AL478" s="175"/>
      <c r="AM478" s="175"/>
      <c r="AN478" s="175"/>
      <c r="AO478" s="175"/>
      <c r="AP478" s="175"/>
      <c r="AQ478" s="175"/>
      <c r="AR478" s="175"/>
      <c r="AS478" s="187"/>
      <c r="AT478" s="96"/>
      <c r="AU478" s="96"/>
      <c r="AV478" s="96"/>
      <c r="AW478" s="96"/>
      <c r="AX478" s="96"/>
      <c r="AY478" s="96"/>
      <c r="AZ478" s="96"/>
    </row>
    <row r="479" spans="1:52" s="162" customFormat="1">
      <c r="A479" s="362"/>
      <c r="B479" s="363" t="s">
        <v>824</v>
      </c>
      <c r="C479" s="349"/>
      <c r="D479" s="349"/>
      <c r="E479" s="349"/>
      <c r="F479" s="349"/>
      <c r="G479" s="349">
        <f>G433+G399+G425+G419+G407+G381+G356+G339+G239+G222+G209+G185+G161+G144+G124+G97+G81+G59+G33</f>
        <v>130</v>
      </c>
      <c r="H479" s="349"/>
      <c r="I479" s="349"/>
      <c r="J479" s="349"/>
      <c r="K479" s="349"/>
      <c r="L479" s="349"/>
      <c r="M479" s="349"/>
      <c r="N479" s="319"/>
      <c r="O479" s="286"/>
      <c r="P479" s="286"/>
      <c r="Q479" s="286"/>
      <c r="R479" s="349"/>
      <c r="S479" s="349">
        <f>S433+S399+S425+S419+S407+S381+S356+S339+S239+S222+S209+S185+S161+S144+S124+S97+S81+S59+S33</f>
        <v>863639.8</v>
      </c>
      <c r="T479" s="209"/>
      <c r="U479" s="209"/>
      <c r="V479" s="209"/>
      <c r="W479" s="209"/>
      <c r="X479" s="209"/>
      <c r="Y479" s="209"/>
      <c r="Z479" s="209"/>
      <c r="AA479" s="209"/>
      <c r="AB479" s="209"/>
      <c r="AC479" s="158"/>
      <c r="AD479" s="96">
        <f t="shared" si="309"/>
        <v>0</v>
      </c>
      <c r="AE479" s="175">
        <f t="shared" si="309"/>
        <v>0</v>
      </c>
      <c r="AF479" s="96">
        <f>IF(AC479=2,M481,0)</f>
        <v>0</v>
      </c>
      <c r="AG479" s="175">
        <f>IF(AC479=2,S481,0)</f>
        <v>0</v>
      </c>
      <c r="AH479" s="96">
        <f>IF(AC479=3,M481,0)</f>
        <v>0</v>
      </c>
      <c r="AI479" s="175">
        <f>IF(AC479=3,N481,0)</f>
        <v>0</v>
      </c>
      <c r="AJ479" s="96">
        <f>IF(AC479=4,M481,0)</f>
        <v>0</v>
      </c>
      <c r="AK479" s="174">
        <f>IF(AC479=4,S481,0)</f>
        <v>0</v>
      </c>
      <c r="AL479" s="175"/>
      <c r="AM479" s="175"/>
      <c r="AN479" s="175"/>
      <c r="AO479" s="175"/>
      <c r="AP479" s="175"/>
      <c r="AQ479" s="175"/>
      <c r="AR479" s="175"/>
      <c r="AS479" s="187"/>
      <c r="AT479" s="96"/>
      <c r="AU479" s="96"/>
      <c r="AV479" s="96"/>
      <c r="AW479" s="96"/>
      <c r="AX479" s="96"/>
      <c r="AY479" s="96"/>
      <c r="AZ479" s="96"/>
    </row>
    <row r="480" spans="1:52">
      <c r="A480" s="362"/>
      <c r="B480" s="363" t="s">
        <v>825</v>
      </c>
      <c r="C480" s="286"/>
      <c r="D480" s="286"/>
      <c r="E480" s="286"/>
      <c r="F480" s="286"/>
      <c r="G480" s="319">
        <f>SUM(G426+G400+G408+G382+G357+G340+G240+G223+G210+G186+G162+G145+G125+G98+G82+G60)</f>
        <v>72.75</v>
      </c>
      <c r="H480" s="286"/>
      <c r="I480" s="286"/>
      <c r="J480" s="286"/>
      <c r="K480" s="286"/>
      <c r="L480" s="286"/>
      <c r="M480" s="319"/>
      <c r="N480" s="319"/>
      <c r="O480" s="286"/>
      <c r="P480" s="286"/>
      <c r="Q480" s="286"/>
      <c r="R480" s="286"/>
      <c r="S480" s="319">
        <f>SUM(S426+S400+S408+S382+S357+S340+S240+S223+S210+S186+S162+S145+S125+S98+S82+S60)</f>
        <v>293167.43</v>
      </c>
      <c r="T480" s="209"/>
      <c r="U480" s="209"/>
      <c r="V480" s="209"/>
      <c r="W480" s="209"/>
      <c r="X480" s="209"/>
      <c r="Y480" s="209"/>
      <c r="Z480" s="209"/>
      <c r="AA480" s="209"/>
      <c r="AB480" s="209"/>
    </row>
    <row r="481" spans="1:52" ht="15.75" thickBot="1">
      <c r="A481" s="364"/>
      <c r="B481" s="365" t="s">
        <v>684</v>
      </c>
      <c r="C481" s="292"/>
      <c r="D481" s="292"/>
      <c r="E481" s="292"/>
      <c r="F481" s="292"/>
      <c r="G481" s="321">
        <f>G472+G463+G457+G434+G420+G383+G341+G241+G211+G187+G146+G126+G83+G61+G44+G34</f>
        <v>93.5</v>
      </c>
      <c r="H481" s="292"/>
      <c r="I481" s="292"/>
      <c r="J481" s="292"/>
      <c r="K481" s="292"/>
      <c r="L481" s="292"/>
      <c r="M481" s="321"/>
      <c r="N481" s="321"/>
      <c r="O481" s="292"/>
      <c r="P481" s="292"/>
      <c r="Q481" s="292"/>
      <c r="R481" s="292"/>
      <c r="S481" s="321">
        <f>S472+S463+S457+S434+S420+S383+S341+S241+S211+S187+S146+S126+S83+S61+S44+S34</f>
        <v>599246.15</v>
      </c>
    </row>
    <row r="482" spans="1:52">
      <c r="I482" s="157" t="s">
        <v>95</v>
      </c>
    </row>
    <row r="483" spans="1:52" ht="28.5" customHeight="1">
      <c r="H483" s="157" t="s">
        <v>97</v>
      </c>
    </row>
    <row r="484" spans="1:52">
      <c r="G484" s="157" t="s">
        <v>98</v>
      </c>
    </row>
    <row r="485" spans="1:52">
      <c r="B485" s="161" t="s">
        <v>592</v>
      </c>
      <c r="F485" s="157" t="s">
        <v>100</v>
      </c>
      <c r="H485" s="157" t="s">
        <v>96</v>
      </c>
      <c r="R485" s="161" t="s">
        <v>1078</v>
      </c>
    </row>
    <row r="486" spans="1:52" ht="15" customHeight="1">
      <c r="A486" s="524"/>
      <c r="B486" s="783" t="s">
        <v>139</v>
      </c>
      <c r="C486" s="783"/>
      <c r="D486" s="509"/>
      <c r="E486" s="509"/>
      <c r="F486" s="509"/>
      <c r="G486" s="509"/>
      <c r="H486" s="509"/>
      <c r="I486" s="509"/>
      <c r="J486" s="509"/>
      <c r="K486" s="509"/>
      <c r="L486" s="509"/>
      <c r="M486" s="509"/>
      <c r="N486" s="509"/>
      <c r="O486" s="161"/>
      <c r="P486" s="161"/>
      <c r="Q486" s="161"/>
      <c r="R486" s="167" t="s">
        <v>103</v>
      </c>
      <c r="S486" s="203"/>
      <c r="T486" s="203"/>
      <c r="U486" s="203"/>
      <c r="V486" s="203"/>
      <c r="W486" s="203"/>
      <c r="X486" s="203"/>
      <c r="Y486" s="203"/>
      <c r="Z486" s="203"/>
      <c r="AA486" s="203"/>
      <c r="AB486" s="203"/>
      <c r="AC486" s="524"/>
      <c r="AD486" s="524"/>
      <c r="AE486" s="524"/>
      <c r="AF486" s="524"/>
      <c r="AG486" s="524"/>
      <c r="AH486" s="524"/>
      <c r="AI486" s="524"/>
      <c r="AJ486" s="524"/>
      <c r="AK486" s="524"/>
      <c r="AL486" s="524"/>
      <c r="AM486" s="524"/>
      <c r="AN486" s="524"/>
      <c r="AO486" s="524"/>
      <c r="AP486" s="524"/>
      <c r="AQ486" s="524"/>
      <c r="AR486" s="524"/>
      <c r="AS486" s="524"/>
      <c r="AT486" s="524"/>
      <c r="AU486" s="524"/>
      <c r="AV486" s="524"/>
      <c r="AW486" s="524"/>
      <c r="AX486" s="524"/>
      <c r="AY486" s="524"/>
      <c r="AZ486" s="524"/>
    </row>
    <row r="487" spans="1:52">
      <c r="A487" s="524"/>
      <c r="B487" s="165" t="s">
        <v>837</v>
      </c>
      <c r="C487" s="165"/>
      <c r="D487" s="165"/>
      <c r="E487" s="165"/>
      <c r="F487" s="165"/>
      <c r="G487" s="165"/>
      <c r="H487" s="165"/>
      <c r="I487" s="165"/>
      <c r="J487" s="165"/>
      <c r="K487" s="165"/>
      <c r="L487" s="165"/>
      <c r="M487" s="161"/>
      <c r="N487" s="166"/>
      <c r="O487" s="161"/>
      <c r="P487" s="161"/>
      <c r="Q487" s="161"/>
      <c r="R487" s="167" t="s">
        <v>104</v>
      </c>
      <c r="S487" s="203"/>
      <c r="AC487" s="524"/>
      <c r="AD487" s="524"/>
      <c r="AE487" s="524"/>
      <c r="AF487" s="524"/>
      <c r="AG487" s="524"/>
      <c r="AH487" s="524"/>
      <c r="AI487" s="524"/>
      <c r="AJ487" s="524"/>
      <c r="AK487" s="524"/>
      <c r="AL487" s="524"/>
      <c r="AM487" s="524"/>
      <c r="AN487" s="524"/>
      <c r="AO487" s="524"/>
      <c r="AP487" s="524"/>
      <c r="AQ487" s="524"/>
      <c r="AR487" s="524"/>
      <c r="AS487" s="524"/>
      <c r="AT487" s="524"/>
      <c r="AU487" s="524"/>
      <c r="AV487" s="524"/>
      <c r="AW487" s="524"/>
      <c r="AX487" s="524"/>
      <c r="AY487" s="524"/>
      <c r="AZ487" s="524"/>
    </row>
    <row r="494" spans="1:52">
      <c r="E494" s="157" t="s">
        <v>99</v>
      </c>
    </row>
  </sheetData>
  <sheetProtection formatCells="0" formatColumns="0" formatRows="0" insertColumns="0" insertRows="0"/>
  <mergeCells count="73">
    <mergeCell ref="B486:C486"/>
    <mergeCell ref="A410:S410"/>
    <mergeCell ref="A411:S411"/>
    <mergeCell ref="A465:S465"/>
    <mergeCell ref="A460:S460"/>
    <mergeCell ref="A435:S435"/>
    <mergeCell ref="A427:S427"/>
    <mergeCell ref="B15:S15"/>
    <mergeCell ref="A46:S46"/>
    <mergeCell ref="Q13:Q14"/>
    <mergeCell ref="B13:B14"/>
    <mergeCell ref="H13:H14"/>
    <mergeCell ref="A35:S35"/>
    <mergeCell ref="R13:R14"/>
    <mergeCell ref="P13:P14"/>
    <mergeCell ref="N13:N14"/>
    <mergeCell ref="A13:A14"/>
    <mergeCell ref="C13:C14"/>
    <mergeCell ref="S13:S14"/>
    <mergeCell ref="G13:G14"/>
    <mergeCell ref="O13:O14"/>
    <mergeCell ref="I13:M13"/>
    <mergeCell ref="D13:D14"/>
    <mergeCell ref="A62:S62"/>
    <mergeCell ref="A224:S224"/>
    <mergeCell ref="A84:S84"/>
    <mergeCell ref="A127:S127"/>
    <mergeCell ref="A99:S99"/>
    <mergeCell ref="A163:S163"/>
    <mergeCell ref="A147:S147"/>
    <mergeCell ref="A360:S360"/>
    <mergeCell ref="A188:S188"/>
    <mergeCell ref="A212:S212"/>
    <mergeCell ref="A243:S243"/>
    <mergeCell ref="A343:S343"/>
    <mergeCell ref="AM2:AN2"/>
    <mergeCell ref="AM3:AN3"/>
    <mergeCell ref="A2:B2"/>
    <mergeCell ref="A3:B3"/>
    <mergeCell ref="C4:M4"/>
    <mergeCell ref="AF2:AJ2"/>
    <mergeCell ref="AE3:AJ3"/>
    <mergeCell ref="N2:S2"/>
    <mergeCell ref="C2:M2"/>
    <mergeCell ref="C3:M3"/>
    <mergeCell ref="AE4:AJ4"/>
    <mergeCell ref="AM4:AN4"/>
    <mergeCell ref="A4:B4"/>
    <mergeCell ref="N4:S4"/>
    <mergeCell ref="A12:S12"/>
    <mergeCell ref="A9:B9"/>
    <mergeCell ref="C9:M9"/>
    <mergeCell ref="C10:M10"/>
    <mergeCell ref="N8:S8"/>
    <mergeCell ref="AE10:AJ10"/>
    <mergeCell ref="N9:S9"/>
    <mergeCell ref="A11:S11"/>
    <mergeCell ref="N10:S10"/>
    <mergeCell ref="A10:B10"/>
    <mergeCell ref="AQ4:AT4"/>
    <mergeCell ref="AQ5:AT5"/>
    <mergeCell ref="N5:S5"/>
    <mergeCell ref="C8:M8"/>
    <mergeCell ref="A8:B8"/>
    <mergeCell ref="N7:S7"/>
    <mergeCell ref="AM8:AN8"/>
    <mergeCell ref="AE8:AJ8"/>
    <mergeCell ref="N6:S6"/>
    <mergeCell ref="A384:S384"/>
    <mergeCell ref="B389:S389"/>
    <mergeCell ref="A390:C390"/>
    <mergeCell ref="A402:C402"/>
    <mergeCell ref="A421:B421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67" fitToHeight="0" orientation="landscape" r:id="rId1"/>
  <headerFooter alignWithMargins="0"/>
  <rowBreaks count="12" manualBreakCount="12">
    <brk id="34" max="18" man="1"/>
    <brk id="75" max="18" man="1"/>
    <brk id="110" max="18" man="1"/>
    <brk id="138" max="18" man="1"/>
    <brk id="172" max="18" man="1"/>
    <brk id="211" max="18" man="1"/>
    <brk id="260" max="18" man="1"/>
    <brk id="296" max="18" man="1"/>
    <brk id="315" max="18" man="1"/>
    <brk id="376" max="18" man="1"/>
    <brk id="420" max="18" man="1"/>
    <brk id="458" max="18" man="1"/>
  </rowBreaks>
  <ignoredErrors>
    <ignoredError sqref="G34 G32 G80:G81 G143:G144 G59 G339:G341 G381 G185" formulaRange="1"/>
    <ignoredError sqref="N306 N461:N462 N289:N290 L314:L317 L271:L272 N335:N336 N467:N471 L297 L251:L252 N299:N303 L258:L259 N294:N295 N297 L301:L302 L308 J248:J250 N275 K66:L68 K69 I63 R63 I85 L85:L94 N101 N121 L138:L141 I169:I171 I193 L190 N190:N194 N213:N219 L230:N230 I230 R345:R347 N129:N141 N326:N333 K63:L64 L225:N227 N178:N182 N201:N204 N206 R350:R352 L232:N236 N166:N176 R225:R233 J100:J104 N103 N107:N108 L65 O78 N110:N116 N16:N30 N47 N49:N50 I48 I225 J281 L279 M276:M279 R299:R303 N148:N158 N361:N370 K70:L78 R275:R297 R244:R249 N244:N273 N309:N323 R190:S190 S189 R66:R74 I371 N436:N456 N394:N395 L385:N386 R128:R135 R137 R148:R153 R155:R156 R166:R176 R178 N196:N199 R193:S198 S192 R191 R200:S203 R199 R251:R273 N279 R305:R321 R366 R362 R371:R375 N375:N378 R385:R386 L403 R403 R412" unlockedFormula="1"/>
    <ignoredError sqref="A470:A471 D444:E444 D450:F455 A26:A30 D469 D449:F449 F468:F471 A16:A20 D461:F462 F443:G443 A449 A454:A456 A296:A298 D326:E329 A267:A272 D336:E336 A467:A468 D470:E471 L319 A265 I245:I246 A447 L298:M298 D335 L445 D445:G446 D447:F447 A326:A333 M308 D468:E468 G454:G455 A319 A451 A256:A257 L296:M296 L304:M304 L307:M307 A304:A305 A260:A261 A244 F244:G244 A22:A24 F63 D36:G36 G308 L326:L329 A307:A308 D303:D308 A289:A293 L291:M293 F335:F336 F85 F100:G100 K104 J105:K105 M104:M107 O100:Q100 D105:D108 F128:G128 D134:F141 H152:J152 D151 D171:D182 E170 E165 F169:F173 E179:E180 D199:F205 H199 O189:Q189 D214:F218 E225:F225 E234:E236 D54:G54 I100 I104 I106:K107 I157:J158 I120:M120 F148:G151 D42:G42 I36:M42 F276 F129:F133 A317 F326:F333 D330:D333 D37:F37 D41:F41 E120:G120 F304 E117:F119 E227:F227 O128:Q128 K100:M100 D456 D55:F55 D230:D236 F230:F236 E288:F288 D289:D302 A301:A302 M117:M119 D116:D121 I117:K119 D133:E133 D157:G158 F153:G153 F175:F180 F190 E191:E195 D193:D195 D198:E198 F292:F298 F300:F301 M305 F310:F316 J109:K109 D109:E109 M109 A253:A254 D38:G40 M102 K102 F192:F195 F366:F376 D369:D378 E366 H366:H371 E102:E107 E101:F101 G105:G106 G109 D111:E115 H100:H120 F102:F116 E47 H230 H252:H262 F277:H279 E279 F154:G155 I153:J155 D152:E155 H362:H364 F364 F280 E280:E281 H280 H326:H329 A245:A246 G309 A309:A316 D309:D316 D393:D395 D415:F416 E377:H377 E365:H365 F317 F321 D317 D319 D320:F320 E319:F319 D318:F318 E317 D322:F323 D321:E321 H37:H42 D49:E49 E324:E325 F307:F309 F302:F303 F290 F289 F291 F47:F49 H129 H134:K137 H133 J133:K133 H132:K132 H130 J129:K129 H131 J131:K131 J130:K130 H138:H141 H149:H150 H195 D196:F196 H204:H205 H246:H247 H285:H289 F361:I361 E393:H395 E391:I392 I394:I395 D448:F448 F386:H386 F362:F363 H302:H303 H233:H234 D197:F197 H190 H179:H180 F164:H165 F152 H128 D48 I289 H322 H336" numberStoredAsText="1"/>
    <ignoredError sqref="J245:J246 I244 N307:N308 N298 N291:N293 N296 N304:N305 N36:N42 I105 L104:L107 N100 R100 I149:J151 I189 N117:N120 I148 K189:N189 L117:L119 L109 N102 N109 N106 N104 R189 L129:L130 I133 L133:L137 I130 I131 I129 L131 L132 I393 J128 I128 K128:N128" numberStoredAsText="1" unlockedFormula="1"/>
    <ignoredError sqref="S477 G337" evalError="1"/>
    <ignoredError sqref="L260:L261 L69 N105 N48 N51 R136 R154 R192 S191 S199 R250 N280 R304 R322:R325" formula="1" unlockedFormula="1"/>
    <ignoredError sqref="N66:N74 S155 S169:S171 S180 S275 S304 S376" formula="1"/>
    <ignoredError sqref="G231 G194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3"/>
  <sheetViews>
    <sheetView showZeros="0" topLeftCell="A563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793" t="s">
        <v>640</v>
      </c>
      <c r="B1" s="793"/>
      <c r="F1" s="787" t="s">
        <v>637</v>
      </c>
      <c r="G1" s="787"/>
    </row>
    <row r="2" spans="1:8">
      <c r="A2" s="793" t="s">
        <v>840</v>
      </c>
      <c r="B2" s="793"/>
      <c r="E2" s="787" t="s">
        <v>838</v>
      </c>
      <c r="F2" s="787"/>
      <c r="G2" s="787"/>
      <c r="H2" s="787"/>
    </row>
    <row r="3" spans="1:8">
      <c r="A3" s="793" t="s">
        <v>641</v>
      </c>
      <c r="B3" s="793"/>
      <c r="E3" s="787" t="s">
        <v>638</v>
      </c>
      <c r="F3" s="787"/>
      <c r="G3" s="787"/>
      <c r="H3" s="787"/>
    </row>
    <row r="4" spans="1:8">
      <c r="A4" s="793" t="s">
        <v>437</v>
      </c>
      <c r="B4" s="793"/>
      <c r="E4" s="787" t="s">
        <v>874</v>
      </c>
      <c r="F4" s="787"/>
      <c r="G4" s="787"/>
      <c r="H4" s="787"/>
    </row>
    <row r="5" spans="1:8">
      <c r="E5" s="787" t="s">
        <v>839</v>
      </c>
      <c r="F5" s="787"/>
      <c r="G5" s="787"/>
      <c r="H5" s="787"/>
    </row>
    <row r="6" spans="1:8">
      <c r="E6" s="787" t="s">
        <v>639</v>
      </c>
      <c r="F6" s="787"/>
      <c r="G6" s="787"/>
      <c r="H6" s="787"/>
    </row>
    <row r="7" spans="1:8">
      <c r="E7" s="787" t="s">
        <v>440</v>
      </c>
      <c r="F7" s="787"/>
      <c r="G7" s="787"/>
      <c r="H7" s="787"/>
    </row>
    <row r="8" spans="1:8">
      <c r="E8" s="787" t="s">
        <v>438</v>
      </c>
      <c r="F8" s="787"/>
      <c r="G8" s="787"/>
      <c r="H8" s="787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3" t="s">
        <v>642</v>
      </c>
      <c r="B13" s="723"/>
      <c r="C13" s="723"/>
      <c r="D13" s="723"/>
      <c r="E13" s="723"/>
      <c r="F13" s="723"/>
      <c r="G13" s="723"/>
      <c r="H13" s="723"/>
    </row>
    <row r="14" spans="1:8" ht="15.75">
      <c r="A14" s="723" t="s">
        <v>450</v>
      </c>
      <c r="B14" s="723"/>
      <c r="C14" s="723"/>
      <c r="D14" s="723"/>
      <c r="E14" s="723"/>
      <c r="F14" s="723"/>
      <c r="G14" s="723"/>
      <c r="H14" s="723"/>
    </row>
    <row r="15" spans="1:8" ht="9.75" customHeight="1" thickBot="1"/>
    <row r="16" spans="1:8" s="1" customFormat="1" ht="43.5" customHeight="1" thickBot="1">
      <c r="A16" s="68" t="s">
        <v>643</v>
      </c>
      <c r="B16" s="37" t="s">
        <v>644</v>
      </c>
      <c r="C16" s="37" t="s">
        <v>652</v>
      </c>
      <c r="D16" s="37" t="s">
        <v>653</v>
      </c>
      <c r="E16" s="37" t="s">
        <v>654</v>
      </c>
      <c r="F16" s="37" t="s">
        <v>655</v>
      </c>
      <c r="G16" s="37" t="s">
        <v>656</v>
      </c>
      <c r="H16" s="36" t="s">
        <v>449</v>
      </c>
    </row>
    <row r="17" spans="1:8" ht="3" hidden="1" customHeight="1"/>
    <row r="18" spans="1:8" ht="13.5" customHeight="1">
      <c r="B18" s="5" t="s">
        <v>657</v>
      </c>
      <c r="G18" s="11"/>
      <c r="H18" s="11"/>
    </row>
    <row r="19" spans="1:8">
      <c r="A19" s="3" t="s">
        <v>658</v>
      </c>
      <c r="B19" s="6" t="s">
        <v>659</v>
      </c>
      <c r="C19" s="3">
        <v>1</v>
      </c>
      <c r="D19" s="3">
        <v>1271</v>
      </c>
      <c r="G19" s="11">
        <f t="shared" ref="G19:G45" si="0">C19*D19+F19</f>
        <v>1271</v>
      </c>
      <c r="H19" s="11">
        <f>G19*4</f>
        <v>5084</v>
      </c>
    </row>
    <row r="20" spans="1:8" ht="30">
      <c r="A20" s="3" t="s">
        <v>660</v>
      </c>
      <c r="B20" s="7" t="s">
        <v>278</v>
      </c>
      <c r="C20" s="3">
        <v>1</v>
      </c>
      <c r="D20" s="3">
        <v>766</v>
      </c>
      <c r="G20" s="11">
        <f t="shared" si="0"/>
        <v>766</v>
      </c>
      <c r="H20" s="11">
        <f t="shared" ref="H20:H45" si="1">G20*4</f>
        <v>3064</v>
      </c>
    </row>
    <row r="21" spans="1:8" ht="45">
      <c r="A21" s="3" t="s">
        <v>661</v>
      </c>
      <c r="B21" s="7" t="s">
        <v>441</v>
      </c>
      <c r="C21" s="3">
        <v>1</v>
      </c>
      <c r="D21" s="3">
        <v>1213</v>
      </c>
      <c r="F21" s="3">
        <f>ROUND(Лист1!F21*1.069,0)</f>
        <v>99</v>
      </c>
      <c r="G21" s="11">
        <f t="shared" si="0"/>
        <v>1312</v>
      </c>
      <c r="H21" s="11">
        <f t="shared" si="1"/>
        <v>5248</v>
      </c>
    </row>
    <row r="22" spans="1:8" ht="30" customHeight="1">
      <c r="A22" s="3" t="s">
        <v>662</v>
      </c>
      <c r="B22" s="7" t="s">
        <v>279</v>
      </c>
      <c r="C22" s="3">
        <v>1</v>
      </c>
      <c r="D22" s="3">
        <v>766</v>
      </c>
      <c r="G22" s="11">
        <f t="shared" si="0"/>
        <v>766</v>
      </c>
      <c r="H22" s="11">
        <f t="shared" si="1"/>
        <v>3064</v>
      </c>
    </row>
    <row r="23" spans="1:8" ht="27.75" customHeight="1">
      <c r="A23" s="3" t="s">
        <v>663</v>
      </c>
      <c r="B23" s="7" t="s">
        <v>280</v>
      </c>
      <c r="C23" s="3">
        <v>1</v>
      </c>
      <c r="D23" s="3">
        <v>951</v>
      </c>
      <c r="G23" s="11">
        <f t="shared" si="0"/>
        <v>951</v>
      </c>
      <c r="H23" s="11">
        <f t="shared" si="1"/>
        <v>3804</v>
      </c>
    </row>
    <row r="24" spans="1:8">
      <c r="A24" s="3" t="s">
        <v>664</v>
      </c>
      <c r="B24" s="7" t="s">
        <v>281</v>
      </c>
      <c r="C24" s="3">
        <v>1</v>
      </c>
      <c r="D24" s="3">
        <v>643</v>
      </c>
      <c r="G24" s="11">
        <f t="shared" si="0"/>
        <v>643</v>
      </c>
      <c r="H24" s="11">
        <f t="shared" si="1"/>
        <v>2572</v>
      </c>
    </row>
    <row r="25" spans="1:8" ht="30">
      <c r="A25" s="3" t="s">
        <v>665</v>
      </c>
      <c r="B25" s="7" t="s">
        <v>282</v>
      </c>
      <c r="C25" s="3">
        <v>1</v>
      </c>
      <c r="D25" s="3">
        <v>465</v>
      </c>
      <c r="G25" s="11">
        <f t="shared" si="0"/>
        <v>465</v>
      </c>
      <c r="H25" s="11">
        <f t="shared" si="1"/>
        <v>1860</v>
      </c>
    </row>
    <row r="26" spans="1:8">
      <c r="A26" s="3" t="s">
        <v>666</v>
      </c>
      <c r="B26" s="7" t="s">
        <v>284</v>
      </c>
      <c r="C26" s="3">
        <v>1</v>
      </c>
      <c r="D26" s="3">
        <v>362</v>
      </c>
      <c r="G26" s="11">
        <f t="shared" si="0"/>
        <v>362</v>
      </c>
      <c r="H26" s="11">
        <f t="shared" si="1"/>
        <v>1448</v>
      </c>
    </row>
    <row r="27" spans="1:8">
      <c r="A27" s="3" t="s">
        <v>667</v>
      </c>
      <c r="B27" s="7" t="s">
        <v>283</v>
      </c>
      <c r="C27" s="3">
        <v>1</v>
      </c>
      <c r="D27" s="3">
        <v>465</v>
      </c>
      <c r="G27" s="11">
        <f t="shared" si="0"/>
        <v>465</v>
      </c>
      <c r="H27" s="11">
        <f t="shared" si="1"/>
        <v>1860</v>
      </c>
    </row>
    <row r="28" spans="1:8">
      <c r="B28" s="7"/>
      <c r="G28" s="11">
        <f t="shared" si="0"/>
        <v>0</v>
      </c>
      <c r="H28" s="11">
        <f t="shared" si="1"/>
        <v>0</v>
      </c>
    </row>
    <row r="29" spans="1:8">
      <c r="A29" s="3" t="s">
        <v>669</v>
      </c>
      <c r="B29" s="7" t="s">
        <v>36</v>
      </c>
      <c r="C29" s="3">
        <v>1</v>
      </c>
      <c r="D29" s="3">
        <v>392</v>
      </c>
      <c r="G29" s="11">
        <f t="shared" si="0"/>
        <v>392</v>
      </c>
      <c r="H29" s="11">
        <f t="shared" si="1"/>
        <v>1568</v>
      </c>
    </row>
    <row r="30" spans="1:8" hidden="1">
      <c r="A30" s="3" t="s">
        <v>670</v>
      </c>
      <c r="B30" s="7" t="s">
        <v>671</v>
      </c>
      <c r="D30" s="3">
        <f>ROUND(Лист1!D30*1.069,0)</f>
        <v>185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670</v>
      </c>
      <c r="B31" s="7" t="s">
        <v>843</v>
      </c>
      <c r="C31" s="3">
        <v>1</v>
      </c>
      <c r="D31" s="3">
        <v>435</v>
      </c>
      <c r="G31" s="11">
        <f t="shared" si="0"/>
        <v>435</v>
      </c>
      <c r="H31" s="11">
        <f t="shared" si="1"/>
        <v>1740</v>
      </c>
    </row>
    <row r="32" spans="1:8" ht="19.5" customHeight="1">
      <c r="A32" s="3" t="s">
        <v>672</v>
      </c>
      <c r="B32" s="7" t="s">
        <v>389</v>
      </c>
      <c r="C32" s="3">
        <v>1</v>
      </c>
      <c r="D32" s="3">
        <v>392</v>
      </c>
      <c r="G32" s="11">
        <f t="shared" si="0"/>
        <v>392</v>
      </c>
      <c r="H32" s="11">
        <f t="shared" si="1"/>
        <v>1568</v>
      </c>
    </row>
    <row r="33" spans="1:8">
      <c r="A33" s="3" t="s">
        <v>674</v>
      </c>
      <c r="B33" s="7" t="s">
        <v>673</v>
      </c>
      <c r="C33" s="3">
        <v>1.5</v>
      </c>
      <c r="D33" s="3">
        <v>435</v>
      </c>
      <c r="G33" s="11">
        <f t="shared" si="0"/>
        <v>652.5</v>
      </c>
      <c r="H33" s="11">
        <f t="shared" si="1"/>
        <v>2610</v>
      </c>
    </row>
    <row r="34" spans="1:8">
      <c r="A34" s="3" t="s">
        <v>675</v>
      </c>
      <c r="B34" s="7" t="s">
        <v>676</v>
      </c>
      <c r="C34" s="3">
        <v>1</v>
      </c>
      <c r="D34" s="3">
        <v>405.44</v>
      </c>
      <c r="G34" s="11">
        <f t="shared" si="0"/>
        <v>405.44</v>
      </c>
      <c r="H34" s="11">
        <f t="shared" si="1"/>
        <v>1621.76</v>
      </c>
    </row>
    <row r="35" spans="1:8">
      <c r="A35" s="3" t="s">
        <v>677</v>
      </c>
      <c r="B35" s="7" t="s">
        <v>678</v>
      </c>
      <c r="C35" s="3">
        <v>1</v>
      </c>
      <c r="D35" s="3">
        <v>392</v>
      </c>
      <c r="G35" s="11">
        <f t="shared" si="0"/>
        <v>392</v>
      </c>
      <c r="H35" s="11">
        <f t="shared" si="1"/>
        <v>1568</v>
      </c>
    </row>
    <row r="36" spans="1:8">
      <c r="A36" s="3" t="s">
        <v>679</v>
      </c>
      <c r="B36" s="7" t="s">
        <v>680</v>
      </c>
      <c r="C36" s="3">
        <v>0.25</v>
      </c>
      <c r="D36" s="3">
        <v>362</v>
      </c>
      <c r="G36" s="11">
        <f t="shared" si="0"/>
        <v>90.5</v>
      </c>
      <c r="H36" s="11">
        <f t="shared" si="1"/>
        <v>362</v>
      </c>
    </row>
    <row r="37" spans="1:8" ht="30">
      <c r="A37" s="3" t="s">
        <v>711</v>
      </c>
      <c r="B37" s="7" t="s">
        <v>286</v>
      </c>
      <c r="C37" s="3">
        <v>1</v>
      </c>
      <c r="D37" s="3">
        <v>362</v>
      </c>
      <c r="G37" s="11">
        <f t="shared" si="0"/>
        <v>362</v>
      </c>
      <c r="H37" s="11">
        <f t="shared" si="1"/>
        <v>1448</v>
      </c>
    </row>
    <row r="38" spans="1:8">
      <c r="A38" s="3" t="s">
        <v>712</v>
      </c>
      <c r="B38" s="7" t="s">
        <v>37</v>
      </c>
      <c r="C38" s="3">
        <v>0.5</v>
      </c>
      <c r="D38" s="3">
        <v>362</v>
      </c>
      <c r="G38" s="11">
        <f t="shared" si="0"/>
        <v>181</v>
      </c>
      <c r="H38" s="11">
        <f t="shared" si="1"/>
        <v>724</v>
      </c>
    </row>
    <row r="39" spans="1:8">
      <c r="A39" s="3" t="s">
        <v>713</v>
      </c>
      <c r="B39" s="7" t="s">
        <v>934</v>
      </c>
      <c r="C39" s="3">
        <v>1</v>
      </c>
      <c r="D39" s="3">
        <v>392</v>
      </c>
      <c r="G39" s="11">
        <f t="shared" si="0"/>
        <v>392</v>
      </c>
      <c r="H39" s="11">
        <f t="shared" si="1"/>
        <v>1568</v>
      </c>
    </row>
    <row r="40" spans="1:8">
      <c r="A40" s="3" t="s">
        <v>714</v>
      </c>
      <c r="B40" s="7" t="s">
        <v>38</v>
      </c>
      <c r="C40" s="3">
        <v>1</v>
      </c>
      <c r="D40" s="3">
        <v>405</v>
      </c>
      <c r="G40" s="11">
        <f t="shared" si="0"/>
        <v>405</v>
      </c>
      <c r="H40" s="11">
        <f t="shared" si="1"/>
        <v>1620</v>
      </c>
    </row>
    <row r="41" spans="1:8" ht="30">
      <c r="A41" s="3" t="s">
        <v>715</v>
      </c>
      <c r="B41" s="7" t="s">
        <v>287</v>
      </c>
      <c r="C41" s="3">
        <v>1</v>
      </c>
      <c r="D41" s="3">
        <v>465</v>
      </c>
      <c r="G41" s="11">
        <f t="shared" si="0"/>
        <v>465</v>
      </c>
      <c r="H41" s="11">
        <f t="shared" si="1"/>
        <v>1860</v>
      </c>
    </row>
    <row r="42" spans="1:8">
      <c r="A42" s="3" t="s">
        <v>716</v>
      </c>
      <c r="B42" s="7" t="s">
        <v>288</v>
      </c>
      <c r="C42" s="3">
        <v>0.5</v>
      </c>
      <c r="D42" s="3">
        <v>465</v>
      </c>
      <c r="G42" s="11">
        <f t="shared" si="0"/>
        <v>232.5</v>
      </c>
      <c r="H42" s="11">
        <f t="shared" si="1"/>
        <v>930</v>
      </c>
    </row>
    <row r="43" spans="1:8">
      <c r="A43" s="3" t="s">
        <v>717</v>
      </c>
      <c r="B43" s="7" t="s">
        <v>834</v>
      </c>
      <c r="C43" s="3">
        <v>1</v>
      </c>
      <c r="D43" s="3">
        <v>372</v>
      </c>
      <c r="G43" s="11">
        <f t="shared" si="0"/>
        <v>372</v>
      </c>
      <c r="H43" s="11">
        <f t="shared" si="1"/>
        <v>1488</v>
      </c>
    </row>
    <row r="44" spans="1:8">
      <c r="A44" s="3" t="s">
        <v>718</v>
      </c>
      <c r="B44" s="7" t="s">
        <v>291</v>
      </c>
      <c r="C44" s="3">
        <v>1</v>
      </c>
      <c r="D44" s="3">
        <v>392</v>
      </c>
      <c r="G44" s="11">
        <f t="shared" si="0"/>
        <v>392</v>
      </c>
      <c r="H44" s="11">
        <f t="shared" si="1"/>
        <v>1568</v>
      </c>
    </row>
    <row r="45" spans="1:8">
      <c r="A45" s="3" t="s">
        <v>736</v>
      </c>
      <c r="B45" s="7" t="s">
        <v>935</v>
      </c>
      <c r="C45" s="3">
        <v>1</v>
      </c>
      <c r="D45" s="3">
        <v>405</v>
      </c>
      <c r="G45" s="11">
        <f t="shared" si="0"/>
        <v>405</v>
      </c>
      <c r="H45" s="11">
        <f t="shared" si="1"/>
        <v>1620</v>
      </c>
    </row>
    <row r="46" spans="1:8" ht="16.5" customHeight="1">
      <c r="B46" s="7" t="s">
        <v>451</v>
      </c>
      <c r="C46" s="3">
        <v>1</v>
      </c>
      <c r="G46" s="11"/>
      <c r="H46" s="11">
        <f>G46*4</f>
        <v>0</v>
      </c>
    </row>
    <row r="47" spans="1:8" ht="17.25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681</v>
      </c>
      <c r="C49" s="3">
        <f>SUM(C19:C45)+C46</f>
        <v>24.75</v>
      </c>
      <c r="E49" s="3">
        <f>SUM(E19:E46)</f>
        <v>0</v>
      </c>
      <c r="F49" s="3">
        <f>SUM(F19:F45)+F46</f>
        <v>99</v>
      </c>
      <c r="G49" s="3">
        <f>SUM(G19:G45)+G46</f>
        <v>12966.94</v>
      </c>
      <c r="H49" s="3">
        <f>SUM(H19:H45)+H46</f>
        <v>51867.76</v>
      </c>
    </row>
    <row r="50" spans="1:8" ht="12.75" customHeight="1">
      <c r="B50" s="8" t="s">
        <v>682</v>
      </c>
      <c r="C50" s="3">
        <f>C19+C20+C21+C22</f>
        <v>4</v>
      </c>
      <c r="E50" s="3">
        <f>E19+E20+E21+E22</f>
        <v>0</v>
      </c>
      <c r="F50" s="3">
        <f>F19+F20+F21+F22</f>
        <v>99</v>
      </c>
      <c r="G50" s="3">
        <f>G19+G20+G21+G22</f>
        <v>4115</v>
      </c>
      <c r="H50" s="3">
        <f>H19+H20+H21+H22</f>
        <v>16460</v>
      </c>
    </row>
    <row r="51" spans="1:8">
      <c r="B51" s="8" t="s">
        <v>683</v>
      </c>
      <c r="C51" s="3">
        <f>C24</f>
        <v>1</v>
      </c>
      <c r="E51" s="3">
        <f>E24</f>
        <v>0</v>
      </c>
      <c r="F51" s="3">
        <f>F24</f>
        <v>0</v>
      </c>
      <c r="G51" s="3">
        <f>G24</f>
        <v>643</v>
      </c>
      <c r="H51" s="3">
        <f>H24</f>
        <v>2572</v>
      </c>
    </row>
    <row r="52" spans="1:8" ht="0.75" customHeight="1">
      <c r="B52" s="8"/>
    </row>
    <row r="53" spans="1:8" ht="12" customHeight="1">
      <c r="B53" s="8" t="s">
        <v>684</v>
      </c>
      <c r="C53" s="3">
        <f>SUM(C25:C45)+C23+C46</f>
        <v>19.75</v>
      </c>
      <c r="E53" s="3">
        <f>SUM(E25:E45)</f>
        <v>0</v>
      </c>
      <c r="F53" s="3">
        <f>SUM(F25:F45)+F23+F46</f>
        <v>0</v>
      </c>
      <c r="G53" s="3">
        <f>SUM(G25:G45)+G23+G46</f>
        <v>8208.94</v>
      </c>
      <c r="H53" s="3">
        <f>SUM(H25:H45)+H23+H46</f>
        <v>32835.760000000002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91" t="s">
        <v>685</v>
      </c>
      <c r="C55" s="791"/>
      <c r="D55" s="791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658</v>
      </c>
      <c r="B57" s="4" t="s">
        <v>292</v>
      </c>
      <c r="C57" s="3">
        <v>1</v>
      </c>
      <c r="D57" s="3">
        <v>511.5</v>
      </c>
      <c r="G57" s="11">
        <f t="shared" si="2"/>
        <v>511.5</v>
      </c>
      <c r="H57" s="11">
        <f t="shared" ref="H57:H63" si="3">G57*4</f>
        <v>2046</v>
      </c>
    </row>
    <row r="58" spans="1:8">
      <c r="A58" s="3" t="s">
        <v>660</v>
      </c>
      <c r="B58" s="4" t="s">
        <v>39</v>
      </c>
      <c r="C58" s="3">
        <v>1</v>
      </c>
      <c r="D58" s="3">
        <v>465</v>
      </c>
      <c r="G58" s="11">
        <f t="shared" si="2"/>
        <v>465</v>
      </c>
      <c r="H58" s="11">
        <f t="shared" si="3"/>
        <v>1860</v>
      </c>
    </row>
    <row r="59" spans="1:8">
      <c r="A59" s="3" t="s">
        <v>661</v>
      </c>
      <c r="B59" s="4" t="s">
        <v>844</v>
      </c>
      <c r="C59" s="3">
        <v>1</v>
      </c>
      <c r="D59" s="3">
        <v>465</v>
      </c>
      <c r="G59" s="11">
        <f t="shared" si="2"/>
        <v>465</v>
      </c>
      <c r="H59" s="11">
        <f t="shared" si="3"/>
        <v>1860</v>
      </c>
    </row>
    <row r="60" spans="1:8">
      <c r="A60" s="3" t="s">
        <v>662</v>
      </c>
      <c r="B60" s="4" t="s">
        <v>686</v>
      </c>
      <c r="C60" s="3">
        <v>1</v>
      </c>
      <c r="D60" s="3">
        <v>396</v>
      </c>
      <c r="G60" s="11">
        <f t="shared" si="2"/>
        <v>396</v>
      </c>
      <c r="H60" s="11">
        <f t="shared" si="3"/>
        <v>1584</v>
      </c>
    </row>
    <row r="61" spans="1:8">
      <c r="A61" s="3" t="s">
        <v>663</v>
      </c>
      <c r="B61" s="4" t="s">
        <v>293</v>
      </c>
      <c r="C61" s="3">
        <v>4</v>
      </c>
      <c r="D61" s="3">
        <v>382</v>
      </c>
      <c r="G61" s="11">
        <f t="shared" si="2"/>
        <v>1528</v>
      </c>
      <c r="H61" s="11">
        <f t="shared" si="3"/>
        <v>6112</v>
      </c>
    </row>
    <row r="62" spans="1:8">
      <c r="A62" s="3" t="s">
        <v>664</v>
      </c>
      <c r="B62" s="4" t="s">
        <v>294</v>
      </c>
      <c r="C62" s="3">
        <v>1</v>
      </c>
      <c r="D62" s="3">
        <v>372</v>
      </c>
      <c r="G62" s="11">
        <f t="shared" si="2"/>
        <v>372</v>
      </c>
      <c r="H62" s="11">
        <f t="shared" si="3"/>
        <v>1488</v>
      </c>
    </row>
    <row r="63" spans="1:8">
      <c r="A63" s="3" t="s">
        <v>665</v>
      </c>
      <c r="B63" s="4" t="s">
        <v>687</v>
      </c>
      <c r="C63" s="3">
        <v>2</v>
      </c>
      <c r="D63" s="3">
        <v>362</v>
      </c>
      <c r="G63" s="11">
        <f t="shared" si="2"/>
        <v>724</v>
      </c>
      <c r="H63" s="11">
        <f t="shared" si="3"/>
        <v>2896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681</v>
      </c>
      <c r="C65" s="3">
        <f>SUM(C57:C63)</f>
        <v>11</v>
      </c>
      <c r="E65" s="3">
        <f>SUM(E57:E63)</f>
        <v>0</v>
      </c>
      <c r="F65" s="3">
        <f>SUM(F57:F63)</f>
        <v>0</v>
      </c>
      <c r="G65" s="11">
        <f>SUM(G57:G63)</f>
        <v>4461.5</v>
      </c>
      <c r="H65" s="11">
        <f>SUM(H57:H63)</f>
        <v>17846</v>
      </c>
    </row>
    <row r="66" spans="1:8">
      <c r="B66" s="2" t="s">
        <v>682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1441.5</v>
      </c>
      <c r="H66" s="11">
        <f>SUM(H57:H59)</f>
        <v>5766</v>
      </c>
    </row>
    <row r="67" spans="1:8">
      <c r="B67" s="2" t="s">
        <v>688</v>
      </c>
      <c r="C67" s="3">
        <f>SUM(C60:C62)</f>
        <v>6</v>
      </c>
      <c r="E67" s="3">
        <f>SUM(E60:E62)</f>
        <v>0</v>
      </c>
      <c r="F67" s="3">
        <f>SUM(F60:F62)</f>
        <v>0</v>
      </c>
      <c r="G67" s="11">
        <f>SUM(G60:G62)</f>
        <v>2296</v>
      </c>
      <c r="H67" s="11">
        <f>SUM(H60:H62)</f>
        <v>9184</v>
      </c>
    </row>
    <row r="68" spans="1:8" ht="0.75" customHeight="1">
      <c r="B68" s="2"/>
      <c r="G68" s="11"/>
      <c r="H68" s="11"/>
    </row>
    <row r="69" spans="1:8">
      <c r="B69" s="2" t="s">
        <v>684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724</v>
      </c>
      <c r="H69" s="11">
        <f>H65-H66-H67</f>
        <v>2896</v>
      </c>
    </row>
    <row r="70" spans="1:8" ht="28.5" customHeight="1">
      <c r="G70" s="11">
        <f>D70*C70</f>
        <v>0</v>
      </c>
      <c r="H70" s="11"/>
    </row>
    <row r="71" spans="1:8" ht="9" customHeight="1">
      <c r="G71" s="11">
        <f>D71*C71</f>
        <v>0</v>
      </c>
      <c r="H71" s="11"/>
    </row>
    <row r="72" spans="1:8" ht="20.25" customHeight="1">
      <c r="B72" s="70" t="s">
        <v>689</v>
      </c>
      <c r="G72" s="11">
        <f>D72*C72</f>
        <v>0</v>
      </c>
      <c r="H72" s="11"/>
    </row>
    <row r="73" spans="1:8">
      <c r="A73" s="3" t="s">
        <v>658</v>
      </c>
      <c r="B73" s="4" t="s">
        <v>295</v>
      </c>
      <c r="C73" s="3">
        <v>0.25</v>
      </c>
      <c r="D73" s="3">
        <v>465</v>
      </c>
      <c r="G73" s="11">
        <f>D73*C73</f>
        <v>116.25</v>
      </c>
      <c r="H73" s="11">
        <f>G73*4</f>
        <v>465</v>
      </c>
    </row>
    <row r="74" spans="1:8" ht="30">
      <c r="A74" s="3" t="s">
        <v>660</v>
      </c>
      <c r="B74" s="4" t="s">
        <v>296</v>
      </c>
      <c r="C74" s="3">
        <v>1</v>
      </c>
      <c r="D74" s="3">
        <v>412</v>
      </c>
      <c r="G74" s="11">
        <f>D74*C74</f>
        <v>412</v>
      </c>
      <c r="H74" s="11">
        <f>G74*4</f>
        <v>1648</v>
      </c>
    </row>
    <row r="75" spans="1:8">
      <c r="B75" s="4" t="s">
        <v>452</v>
      </c>
      <c r="C75" s="3">
        <v>1</v>
      </c>
      <c r="G75" s="11"/>
      <c r="H75" s="11"/>
    </row>
    <row r="76" spans="1:8">
      <c r="A76" s="3" t="s">
        <v>661</v>
      </c>
      <c r="B76" s="4" t="s">
        <v>691</v>
      </c>
      <c r="C76" s="3">
        <v>2</v>
      </c>
      <c r="D76" s="3">
        <v>362</v>
      </c>
      <c r="G76" s="11">
        <f>D76*C76+F76</f>
        <v>724</v>
      </c>
      <c r="H76" s="11">
        <f>G76*4</f>
        <v>2896</v>
      </c>
    </row>
    <row r="77" spans="1:8">
      <c r="G77" s="11">
        <f>D77*C77+F77</f>
        <v>0</v>
      </c>
      <c r="H77" s="11">
        <f>G77*4</f>
        <v>0</v>
      </c>
    </row>
    <row r="78" spans="1:8">
      <c r="A78" s="3" t="s">
        <v>663</v>
      </c>
      <c r="B78" s="4" t="s">
        <v>297</v>
      </c>
      <c r="C78" s="3">
        <v>3</v>
      </c>
      <c r="D78" s="3">
        <v>332</v>
      </c>
      <c r="G78" s="11">
        <f>D78*C78</f>
        <v>996</v>
      </c>
      <c r="H78" s="11">
        <f>G78*4</f>
        <v>3984</v>
      </c>
    </row>
    <row r="79" spans="1:8" ht="19.5" customHeight="1">
      <c r="G79" s="11">
        <f>D79*C79</f>
        <v>0</v>
      </c>
      <c r="H79" s="11">
        <f>G79*10</f>
        <v>0</v>
      </c>
    </row>
    <row r="80" spans="1:8">
      <c r="B80" s="2" t="s">
        <v>681</v>
      </c>
      <c r="C80" s="3">
        <f>SUM(C73:C78)</f>
        <v>7.25</v>
      </c>
      <c r="E80" s="3">
        <f>SUM(E73:E78)</f>
        <v>0</v>
      </c>
      <c r="F80" s="3">
        <f>SUM(F73:F78)</f>
        <v>0</v>
      </c>
      <c r="G80" s="3">
        <f>SUM(G73:G78)</f>
        <v>2248.25</v>
      </c>
      <c r="H80" s="95">
        <f>SUM(H73:H78)</f>
        <v>8993</v>
      </c>
    </row>
    <row r="81" spans="1:8">
      <c r="B81" s="2" t="s">
        <v>682</v>
      </c>
      <c r="C81" s="3">
        <f>C73</f>
        <v>0.25</v>
      </c>
      <c r="E81" s="3">
        <f t="shared" ref="E81:H82" si="4">E73</f>
        <v>0</v>
      </c>
      <c r="F81" s="3">
        <f t="shared" si="4"/>
        <v>0</v>
      </c>
      <c r="G81" s="3">
        <f t="shared" si="4"/>
        <v>116.25</v>
      </c>
      <c r="H81" s="95">
        <f t="shared" si="4"/>
        <v>465</v>
      </c>
    </row>
    <row r="82" spans="1:8">
      <c r="B82" s="2" t="s">
        <v>693</v>
      </c>
      <c r="C82" s="3">
        <f>C74</f>
        <v>1</v>
      </c>
      <c r="E82" s="3">
        <f t="shared" si="4"/>
        <v>0</v>
      </c>
      <c r="F82" s="3">
        <f t="shared" si="4"/>
        <v>0</v>
      </c>
      <c r="G82" s="3">
        <f t="shared" si="4"/>
        <v>412</v>
      </c>
      <c r="H82" s="95">
        <f t="shared" si="4"/>
        <v>1648</v>
      </c>
    </row>
    <row r="83" spans="1:8" ht="0.75" customHeight="1">
      <c r="B83" s="2"/>
      <c r="H83" s="95"/>
    </row>
    <row r="84" spans="1:8">
      <c r="B84" s="2" t="s">
        <v>684</v>
      </c>
      <c r="C84" s="3">
        <f>C78+C76+C77+C75</f>
        <v>6</v>
      </c>
      <c r="E84" s="3">
        <f>E78+E76</f>
        <v>0</v>
      </c>
      <c r="F84" s="3">
        <f>F78+F76</f>
        <v>0</v>
      </c>
      <c r="G84" s="3">
        <f>G78+G76+G77+G75</f>
        <v>1720</v>
      </c>
      <c r="H84" s="95">
        <f>H78+H76+H77+H75</f>
        <v>6880</v>
      </c>
    </row>
    <row r="85" spans="1:8" ht="33.75" customHeight="1">
      <c r="G85" s="11"/>
      <c r="H85" s="11"/>
    </row>
    <row r="86" spans="1:8" ht="15" customHeight="1">
      <c r="B86" s="70" t="s">
        <v>694</v>
      </c>
      <c r="G86" s="11"/>
      <c r="H86" s="11">
        <f>G86*12</f>
        <v>0</v>
      </c>
    </row>
    <row r="87" spans="1:8">
      <c r="A87" s="3" t="s">
        <v>658</v>
      </c>
      <c r="B87" s="4" t="s">
        <v>298</v>
      </c>
      <c r="C87" s="3">
        <v>0.75</v>
      </c>
      <c r="D87" s="3">
        <v>405</v>
      </c>
      <c r="G87" s="11">
        <f>C87*D87</f>
        <v>303.75</v>
      </c>
      <c r="H87" s="11">
        <f>G87*4</f>
        <v>1215</v>
      </c>
    </row>
    <row r="88" spans="1:8">
      <c r="G88" s="11">
        <f>C88*D88</f>
        <v>0</v>
      </c>
      <c r="H88" s="11">
        <f>G88*4</f>
        <v>0</v>
      </c>
    </row>
    <row r="89" spans="1:8">
      <c r="A89" s="3" t="s">
        <v>661</v>
      </c>
      <c r="B89" s="4" t="s">
        <v>270</v>
      </c>
      <c r="C89" s="3">
        <v>3.25</v>
      </c>
      <c r="D89" s="3">
        <v>352</v>
      </c>
      <c r="G89" s="11">
        <f>C89*D89</f>
        <v>1144</v>
      </c>
      <c r="H89" s="11">
        <f>G89*4</f>
        <v>4576</v>
      </c>
    </row>
    <row r="90" spans="1:8" ht="25.5" customHeight="1">
      <c r="G90" s="11">
        <f>C90*D90</f>
        <v>0</v>
      </c>
      <c r="H90" s="11">
        <f>G90*12</f>
        <v>0</v>
      </c>
    </row>
    <row r="91" spans="1:8">
      <c r="A91" s="3" t="s">
        <v>695</v>
      </c>
      <c r="B91" s="2" t="s">
        <v>681</v>
      </c>
      <c r="C91" s="3">
        <f>SUM(C87:C89)</f>
        <v>4</v>
      </c>
      <c r="E91" s="3">
        <f>SUM(E87:E89)</f>
        <v>0</v>
      </c>
      <c r="F91" s="3">
        <f>SUM(F87:F89)</f>
        <v>0</v>
      </c>
      <c r="G91" s="11">
        <f>SUM(G87:G89)</f>
        <v>1447.75</v>
      </c>
      <c r="H91" s="11">
        <f>SUM(H87:H89)</f>
        <v>5791</v>
      </c>
    </row>
    <row r="92" spans="1:8">
      <c r="B92" s="2" t="s">
        <v>682</v>
      </c>
      <c r="C92" s="3">
        <v>0</v>
      </c>
      <c r="G92" s="11">
        <v>0</v>
      </c>
      <c r="H92" s="11">
        <v>0</v>
      </c>
    </row>
    <row r="93" spans="1:8">
      <c r="B93" s="2" t="s">
        <v>693</v>
      </c>
      <c r="C93" s="3">
        <f>SUM(C87:C88)</f>
        <v>0.75</v>
      </c>
      <c r="E93" s="3">
        <f>SUM(E87:E88)</f>
        <v>0</v>
      </c>
      <c r="F93" s="3">
        <f>SUM(F87:F88)</f>
        <v>0</v>
      </c>
      <c r="G93" s="11">
        <f>SUM(G87:G88)</f>
        <v>303.75</v>
      </c>
      <c r="H93" s="11">
        <f>SUM(H87:H88)</f>
        <v>1215</v>
      </c>
    </row>
    <row r="94" spans="1:8">
      <c r="B94" s="2" t="s">
        <v>698</v>
      </c>
      <c r="C94" s="3">
        <f>C89</f>
        <v>3.25</v>
      </c>
      <c r="E94" s="3">
        <f>E89</f>
        <v>0</v>
      </c>
      <c r="F94" s="3">
        <f>F89</f>
        <v>0</v>
      </c>
      <c r="G94" s="11">
        <f>G89</f>
        <v>1144</v>
      </c>
      <c r="H94" s="11">
        <f>H89</f>
        <v>4576</v>
      </c>
    </row>
    <row r="95" spans="1:8" ht="6.75" customHeight="1">
      <c r="B95" s="2"/>
      <c r="G95" s="11"/>
      <c r="H95" s="11"/>
    </row>
    <row r="96" spans="1:8" ht="50.25" customHeight="1">
      <c r="G96" s="11">
        <f>C96*D96</f>
        <v>0</v>
      </c>
      <c r="H96" s="11">
        <f>G96*12</f>
        <v>0</v>
      </c>
    </row>
    <row r="97" spans="1:8" ht="20.25" customHeight="1">
      <c r="B97" s="790" t="s">
        <v>696</v>
      </c>
      <c r="C97" s="790"/>
      <c r="D97" s="790"/>
      <c r="G97" s="11">
        <f>C97*D97</f>
        <v>0</v>
      </c>
      <c r="H97" s="11">
        <f>G97*12</f>
        <v>0</v>
      </c>
    </row>
    <row r="98" spans="1:8">
      <c r="A98" s="3" t="s">
        <v>658</v>
      </c>
      <c r="B98" s="4" t="s">
        <v>697</v>
      </c>
      <c r="C98" s="3">
        <v>0.25</v>
      </c>
      <c r="D98" s="3">
        <v>465</v>
      </c>
      <c r="G98" s="11">
        <f t="shared" ref="G98:G104" si="5">C98*D98+F98</f>
        <v>116.25</v>
      </c>
      <c r="H98" s="11">
        <f t="shared" ref="H98:H104" si="6">G98*4</f>
        <v>465</v>
      </c>
    </row>
    <row r="99" spans="1:8">
      <c r="A99" s="3" t="s">
        <v>660</v>
      </c>
      <c r="B99" s="4" t="s">
        <v>300</v>
      </c>
      <c r="C99" s="3">
        <v>0.25</v>
      </c>
      <c r="D99" s="3">
        <v>465</v>
      </c>
      <c r="G99" s="11">
        <f t="shared" si="5"/>
        <v>116.25</v>
      </c>
      <c r="H99" s="11">
        <f t="shared" si="6"/>
        <v>465</v>
      </c>
    </row>
    <row r="100" spans="1:8">
      <c r="A100" s="3" t="s">
        <v>661</v>
      </c>
      <c r="B100" s="4" t="s">
        <v>301</v>
      </c>
      <c r="C100" s="3">
        <v>1</v>
      </c>
      <c r="D100" s="3">
        <v>483</v>
      </c>
      <c r="G100" s="11">
        <f t="shared" si="5"/>
        <v>483</v>
      </c>
      <c r="H100" s="11">
        <f t="shared" si="6"/>
        <v>1932</v>
      </c>
    </row>
    <row r="101" spans="1:8">
      <c r="A101" s="3" t="s">
        <v>662</v>
      </c>
      <c r="B101" s="4" t="s">
        <v>303</v>
      </c>
      <c r="C101" s="3">
        <v>3.25</v>
      </c>
      <c r="D101" s="3">
        <v>473.8</v>
      </c>
      <c r="G101" s="11">
        <f t="shared" si="5"/>
        <v>1539.85</v>
      </c>
      <c r="H101" s="11">
        <f t="shared" si="6"/>
        <v>6159.4</v>
      </c>
    </row>
    <row r="102" spans="1:8">
      <c r="A102" s="3" t="s">
        <v>663</v>
      </c>
      <c r="B102" s="4" t="s">
        <v>304</v>
      </c>
      <c r="C102" s="3">
        <v>4</v>
      </c>
      <c r="D102" s="3">
        <v>396</v>
      </c>
      <c r="G102" s="11">
        <f t="shared" si="5"/>
        <v>1584</v>
      </c>
      <c r="H102" s="11">
        <f t="shared" si="6"/>
        <v>6336</v>
      </c>
    </row>
    <row r="103" spans="1:8" ht="30">
      <c r="A103" s="3" t="s">
        <v>664</v>
      </c>
      <c r="B103" s="4" t="s">
        <v>305</v>
      </c>
      <c r="C103" s="3">
        <v>1</v>
      </c>
      <c r="D103" s="3">
        <v>435</v>
      </c>
      <c r="G103" s="11">
        <f t="shared" si="5"/>
        <v>435</v>
      </c>
      <c r="H103" s="11">
        <f t="shared" si="6"/>
        <v>1740</v>
      </c>
    </row>
    <row r="104" spans="1:8">
      <c r="A104" s="3" t="s">
        <v>665</v>
      </c>
      <c r="B104" s="4" t="s">
        <v>270</v>
      </c>
      <c r="C104" s="3">
        <v>1</v>
      </c>
      <c r="D104" s="3">
        <v>352</v>
      </c>
      <c r="G104" s="11">
        <f t="shared" si="5"/>
        <v>352</v>
      </c>
      <c r="H104" s="11">
        <f t="shared" si="6"/>
        <v>1408</v>
      </c>
    </row>
    <row r="105" spans="1:8">
      <c r="G105" s="11">
        <f>C105*D105</f>
        <v>0</v>
      </c>
      <c r="H105" s="11">
        <f>G105*12</f>
        <v>0</v>
      </c>
    </row>
    <row r="106" spans="1:8">
      <c r="B106" s="2" t="s">
        <v>681</v>
      </c>
      <c r="C106" s="3">
        <f>SUM(C98:C104)</f>
        <v>10.75</v>
      </c>
      <c r="E106" s="3">
        <f>SUM(E98:E104)</f>
        <v>0</v>
      </c>
      <c r="F106" s="3">
        <f>SUM(F98:F104)</f>
        <v>0</v>
      </c>
      <c r="G106" s="11">
        <f>SUM(G98:G104)</f>
        <v>4626.3500000000004</v>
      </c>
      <c r="H106" s="11">
        <f>SUM(H98:H104)</f>
        <v>18505.400000000001</v>
      </c>
    </row>
    <row r="107" spans="1:8">
      <c r="B107" s="2" t="s">
        <v>682</v>
      </c>
      <c r="C107" s="3">
        <f>SUM(C98:C99)</f>
        <v>0.5</v>
      </c>
      <c r="E107" s="3">
        <f>SUM(E98:E99)</f>
        <v>0</v>
      </c>
      <c r="F107" s="3">
        <f>SUM(F98:F99)</f>
        <v>0</v>
      </c>
      <c r="G107" s="11">
        <f>SUM(G98:G99)</f>
        <v>232.5</v>
      </c>
      <c r="H107" s="11">
        <f>SUM(H98:H99)</f>
        <v>930</v>
      </c>
    </row>
    <row r="108" spans="1:8">
      <c r="B108" s="2" t="s">
        <v>693</v>
      </c>
      <c r="C108" s="3">
        <f>SUM(C100:C103)</f>
        <v>9.25</v>
      </c>
      <c r="E108" s="3">
        <f>SUM(E100:E103)</f>
        <v>0</v>
      </c>
      <c r="F108" s="3">
        <f>SUM(F100:F103)</f>
        <v>0</v>
      </c>
      <c r="G108" s="11">
        <f>SUM(G100:G103)</f>
        <v>4041.85</v>
      </c>
      <c r="H108" s="11">
        <f>SUM(H100:H103)</f>
        <v>16167.4</v>
      </c>
    </row>
    <row r="109" spans="1:8">
      <c r="B109" s="2" t="s">
        <v>698</v>
      </c>
      <c r="C109" s="3">
        <f>C104</f>
        <v>1</v>
      </c>
      <c r="E109" s="3">
        <f>E104</f>
        <v>0</v>
      </c>
      <c r="F109" s="3">
        <f>F104</f>
        <v>0</v>
      </c>
      <c r="G109" s="11">
        <f>G104</f>
        <v>352</v>
      </c>
      <c r="H109" s="11">
        <f>H104</f>
        <v>1408</v>
      </c>
    </row>
    <row r="110" spans="1:8" ht="28.5" customHeight="1">
      <c r="G110" s="11">
        <f>C110*D110</f>
        <v>0</v>
      </c>
      <c r="H110" s="11">
        <f>G110*12</f>
        <v>0</v>
      </c>
    </row>
    <row r="111" spans="1:8" ht="15.75" customHeight="1">
      <c r="B111" s="70" t="s">
        <v>699</v>
      </c>
      <c r="G111" s="11">
        <f>C111*D111</f>
        <v>0</v>
      </c>
      <c r="H111" s="11">
        <f>G111*12</f>
        <v>0</v>
      </c>
    </row>
    <row r="112" spans="1:8" ht="30">
      <c r="A112" s="3" t="s">
        <v>658</v>
      </c>
      <c r="B112" s="4" t="s">
        <v>312</v>
      </c>
      <c r="C112" s="3">
        <v>1</v>
      </c>
      <c r="D112" s="3">
        <v>588.23</v>
      </c>
      <c r="G112" s="11">
        <f t="shared" ref="G112:G119" si="7">C112*D112+F112</f>
        <v>588.23</v>
      </c>
      <c r="H112" s="11">
        <f t="shared" ref="H112:H119" si="8">G112*4</f>
        <v>2352.92</v>
      </c>
    </row>
    <row r="113" spans="1:8">
      <c r="A113" s="3" t="s">
        <v>660</v>
      </c>
      <c r="B113" s="4" t="s">
        <v>306</v>
      </c>
      <c r="C113" s="3">
        <v>1.25</v>
      </c>
      <c r="D113" s="3">
        <v>534.75</v>
      </c>
      <c r="G113" s="11">
        <f t="shared" si="7"/>
        <v>668.44</v>
      </c>
      <c r="H113" s="11">
        <f t="shared" si="8"/>
        <v>2673.76</v>
      </c>
    </row>
    <row r="114" spans="1:8">
      <c r="A114" s="3" t="s">
        <v>661</v>
      </c>
      <c r="B114" s="4" t="s">
        <v>307</v>
      </c>
      <c r="C114" s="3">
        <v>1.25</v>
      </c>
      <c r="D114" s="3">
        <v>579.6</v>
      </c>
      <c r="G114" s="11">
        <f t="shared" si="7"/>
        <v>724.5</v>
      </c>
      <c r="H114" s="11">
        <f t="shared" si="8"/>
        <v>2898</v>
      </c>
    </row>
    <row r="115" spans="1:8">
      <c r="A115" s="3" t="s">
        <v>662</v>
      </c>
      <c r="B115" s="4" t="s">
        <v>308</v>
      </c>
      <c r="C115" s="3">
        <v>2</v>
      </c>
      <c r="D115" s="3">
        <v>439.3</v>
      </c>
      <c r="G115" s="11">
        <f t="shared" si="7"/>
        <v>878.6</v>
      </c>
      <c r="H115" s="11">
        <f t="shared" si="8"/>
        <v>3514.4</v>
      </c>
    </row>
    <row r="116" spans="1:8">
      <c r="A116" s="3" t="s">
        <v>663</v>
      </c>
      <c r="B116" s="4" t="s">
        <v>308</v>
      </c>
      <c r="C116" s="3">
        <v>1</v>
      </c>
      <c r="D116" s="3">
        <v>525</v>
      </c>
      <c r="G116" s="11">
        <f t="shared" si="7"/>
        <v>525</v>
      </c>
      <c r="H116" s="11">
        <f t="shared" si="8"/>
        <v>2100</v>
      </c>
    </row>
    <row r="117" spans="1:8">
      <c r="A117" s="3" t="s">
        <v>664</v>
      </c>
      <c r="B117" s="4" t="s">
        <v>309</v>
      </c>
      <c r="C117" s="3">
        <v>1</v>
      </c>
      <c r="D117" s="3">
        <v>439.3</v>
      </c>
      <c r="G117" s="11">
        <f t="shared" si="7"/>
        <v>439.3</v>
      </c>
      <c r="H117" s="11">
        <f t="shared" si="8"/>
        <v>1757.2</v>
      </c>
    </row>
    <row r="118" spans="1:8" ht="30">
      <c r="A118" s="3" t="s">
        <v>665</v>
      </c>
      <c r="B118" s="4" t="s">
        <v>310</v>
      </c>
      <c r="C118" s="3">
        <v>1.25</v>
      </c>
      <c r="D118" s="3">
        <v>455.4</v>
      </c>
      <c r="G118" s="11">
        <f t="shared" si="7"/>
        <v>569.25</v>
      </c>
      <c r="H118" s="11">
        <f t="shared" si="8"/>
        <v>2277</v>
      </c>
    </row>
    <row r="119" spans="1:8" ht="30">
      <c r="A119" s="3" t="s">
        <v>666</v>
      </c>
      <c r="B119" s="4" t="s">
        <v>311</v>
      </c>
      <c r="C119" s="3">
        <v>1</v>
      </c>
      <c r="D119" s="3">
        <v>352</v>
      </c>
      <c r="G119" s="11">
        <f t="shared" si="7"/>
        <v>352</v>
      </c>
      <c r="H119" s="11">
        <f t="shared" si="8"/>
        <v>1408</v>
      </c>
    </row>
    <row r="120" spans="1:8">
      <c r="G120" s="11">
        <f>C120*D120</f>
        <v>0</v>
      </c>
      <c r="H120" s="11"/>
    </row>
    <row r="121" spans="1:8">
      <c r="B121" s="2" t="s">
        <v>681</v>
      </c>
      <c r="C121" s="3">
        <f>SUM(C112:C119)</f>
        <v>9.75</v>
      </c>
      <c r="E121" s="3">
        <f>SUM(E112:E119)</f>
        <v>0</v>
      </c>
      <c r="F121" s="3">
        <f>SUM(F112:F119)</f>
        <v>0</v>
      </c>
      <c r="G121" s="11">
        <f>SUM(G112:G119)</f>
        <v>4745.32</v>
      </c>
      <c r="H121" s="11">
        <f>SUM(H112:H119)</f>
        <v>18981.28</v>
      </c>
    </row>
    <row r="122" spans="1:8">
      <c r="B122" s="2" t="s">
        <v>682</v>
      </c>
      <c r="C122" s="3">
        <f>SUM(C112:C114)</f>
        <v>3.5</v>
      </c>
      <c r="E122" s="3">
        <f>SUM(E112:E114)</f>
        <v>0</v>
      </c>
      <c r="F122" s="3">
        <f>SUM(F112:F114)</f>
        <v>0</v>
      </c>
      <c r="G122" s="11">
        <f>SUM(G112:G114)</f>
        <v>1981.17</v>
      </c>
      <c r="H122" s="11">
        <f>SUM(H112:H114)</f>
        <v>7924.68</v>
      </c>
    </row>
    <row r="123" spans="1:8">
      <c r="B123" s="2" t="s">
        <v>693</v>
      </c>
      <c r="C123" s="3">
        <f>SUM(C115:C118)</f>
        <v>5.25</v>
      </c>
      <c r="E123" s="3">
        <f>SUM(E115:E118)</f>
        <v>0</v>
      </c>
      <c r="F123" s="3">
        <f>SUM(F115:F118)</f>
        <v>0</v>
      </c>
      <c r="G123" s="11">
        <f>SUM(G115:G118)</f>
        <v>2412.15</v>
      </c>
      <c r="H123" s="11">
        <f>SUM(H115:H118)</f>
        <v>9648.6</v>
      </c>
    </row>
    <row r="124" spans="1:8">
      <c r="B124" s="2" t="s">
        <v>698</v>
      </c>
      <c r="C124" s="3">
        <f>C119</f>
        <v>1</v>
      </c>
      <c r="E124" s="3">
        <f>E119</f>
        <v>0</v>
      </c>
      <c r="F124" s="3">
        <f>F119</f>
        <v>0</v>
      </c>
      <c r="G124" s="11">
        <f>G119</f>
        <v>352</v>
      </c>
      <c r="H124" s="11">
        <f>H119</f>
        <v>1408</v>
      </c>
    </row>
    <row r="125" spans="1:8">
      <c r="G125" s="11">
        <f>C125*D125</f>
        <v>0</v>
      </c>
      <c r="H125" s="11">
        <f>G125*12</f>
        <v>0</v>
      </c>
    </row>
    <row r="126" spans="1:8">
      <c r="G126" s="11">
        <f>C126*D126</f>
        <v>0</v>
      </c>
      <c r="H126" s="11">
        <f>G126*12</f>
        <v>0</v>
      </c>
    </row>
    <row r="127" spans="1:8" ht="30" customHeight="1">
      <c r="B127" s="790" t="s">
        <v>40</v>
      </c>
      <c r="C127" s="790"/>
      <c r="D127" s="790"/>
      <c r="E127" s="790"/>
      <c r="G127" s="11">
        <f>C127*D127</f>
        <v>0</v>
      </c>
      <c r="H127" s="11">
        <f>G127*12</f>
        <v>0</v>
      </c>
    </row>
    <row r="128" spans="1:8">
      <c r="A128" s="3" t="s">
        <v>658</v>
      </c>
      <c r="B128" s="4" t="s">
        <v>313</v>
      </c>
      <c r="C128" s="3">
        <v>1</v>
      </c>
      <c r="D128" s="3">
        <v>725.4</v>
      </c>
      <c r="G128" s="11">
        <f t="shared" ref="G128:G140" si="9">C128*D128+F128</f>
        <v>725.4</v>
      </c>
      <c r="H128" s="11">
        <f t="shared" ref="H128:H140" si="10">G128*4</f>
        <v>2901.6</v>
      </c>
    </row>
    <row r="129" spans="1:8" ht="30">
      <c r="A129" s="3" t="s">
        <v>660</v>
      </c>
      <c r="B129" s="4" t="s">
        <v>447</v>
      </c>
      <c r="C129" s="3">
        <v>1</v>
      </c>
      <c r="D129" s="3">
        <v>604.5</v>
      </c>
      <c r="G129" s="11">
        <f t="shared" si="9"/>
        <v>604.5</v>
      </c>
      <c r="H129" s="11">
        <f t="shared" si="10"/>
        <v>2418</v>
      </c>
    </row>
    <row r="130" spans="1:8" ht="30">
      <c r="A130" s="3" t="s">
        <v>661</v>
      </c>
      <c r="B130" s="4" t="s">
        <v>448</v>
      </c>
      <c r="C130" s="3">
        <v>1</v>
      </c>
      <c r="D130" s="3">
        <v>604.5</v>
      </c>
      <c r="G130" s="11">
        <f t="shared" si="9"/>
        <v>604.5</v>
      </c>
      <c r="H130" s="11">
        <f t="shared" si="10"/>
        <v>2418</v>
      </c>
    </row>
    <row r="131" spans="1:8">
      <c r="A131" s="3" t="s">
        <v>662</v>
      </c>
      <c r="B131" s="4" t="s">
        <v>870</v>
      </c>
      <c r="C131" s="3">
        <v>0.5</v>
      </c>
      <c r="D131" s="3">
        <v>327.60000000000002</v>
      </c>
      <c r="G131" s="11">
        <f t="shared" si="9"/>
        <v>163.80000000000001</v>
      </c>
      <c r="H131" s="11">
        <f t="shared" si="10"/>
        <v>655.20000000000005</v>
      </c>
    </row>
    <row r="132" spans="1:8">
      <c r="A132" s="3" t="s">
        <v>663</v>
      </c>
      <c r="B132" s="4" t="s">
        <v>701</v>
      </c>
      <c r="C132" s="3">
        <v>2</v>
      </c>
      <c r="D132" s="3">
        <v>455.4</v>
      </c>
      <c r="G132" s="11">
        <f t="shared" si="9"/>
        <v>910.8</v>
      </c>
      <c r="H132" s="11">
        <f t="shared" si="10"/>
        <v>3643.2</v>
      </c>
    </row>
    <row r="133" spans="1:8">
      <c r="A133" s="3" t="s">
        <v>664</v>
      </c>
      <c r="B133" s="4" t="s">
        <v>701</v>
      </c>
      <c r="C133" s="3">
        <v>1</v>
      </c>
      <c r="D133" s="3">
        <v>473.8</v>
      </c>
      <c r="G133" s="11">
        <f t="shared" si="9"/>
        <v>473.8</v>
      </c>
      <c r="H133" s="11">
        <f t="shared" si="10"/>
        <v>1895.2</v>
      </c>
    </row>
    <row r="134" spans="1:8">
      <c r="A134" s="3" t="s">
        <v>665</v>
      </c>
      <c r="B134" s="4" t="s">
        <v>701</v>
      </c>
      <c r="C134" s="3">
        <v>2</v>
      </c>
      <c r="D134" s="3">
        <v>501.4</v>
      </c>
      <c r="G134" s="11">
        <f t="shared" si="9"/>
        <v>1002.8</v>
      </c>
      <c r="H134" s="11">
        <f t="shared" si="10"/>
        <v>4011.2</v>
      </c>
    </row>
    <row r="135" spans="1:8">
      <c r="A135" s="3" t="s">
        <v>786</v>
      </c>
      <c r="B135" s="4" t="s">
        <v>701</v>
      </c>
      <c r="C135" s="3">
        <v>1</v>
      </c>
      <c r="D135" s="3">
        <v>534.75</v>
      </c>
      <c r="G135" s="11">
        <f t="shared" si="9"/>
        <v>534.75</v>
      </c>
      <c r="H135" s="11">
        <f t="shared" si="10"/>
        <v>2139</v>
      </c>
    </row>
    <row r="136" spans="1:8">
      <c r="A136" s="3" t="s">
        <v>667</v>
      </c>
      <c r="B136" s="4" t="s">
        <v>701</v>
      </c>
      <c r="C136" s="3">
        <v>1</v>
      </c>
      <c r="D136" s="3">
        <v>566.79999999999995</v>
      </c>
      <c r="G136" s="11">
        <f t="shared" si="9"/>
        <v>566.79999999999995</v>
      </c>
      <c r="H136" s="11">
        <f t="shared" si="10"/>
        <v>2267.1999999999998</v>
      </c>
    </row>
    <row r="137" spans="1:8">
      <c r="A137" s="3" t="s">
        <v>668</v>
      </c>
      <c r="B137" s="4" t="s">
        <v>871</v>
      </c>
      <c r="C137" s="3">
        <v>5</v>
      </c>
      <c r="D137" s="3">
        <v>501.4</v>
      </c>
      <c r="G137" s="11">
        <f t="shared" si="9"/>
        <v>2507</v>
      </c>
      <c r="H137" s="11">
        <f t="shared" si="10"/>
        <v>10028</v>
      </c>
    </row>
    <row r="138" spans="1:8">
      <c r="A138" s="3" t="s">
        <v>669</v>
      </c>
      <c r="B138" s="4" t="s">
        <v>702</v>
      </c>
      <c r="C138" s="3">
        <v>1</v>
      </c>
      <c r="D138" s="3">
        <v>514.79999999999995</v>
      </c>
      <c r="G138" s="11">
        <f t="shared" si="9"/>
        <v>514.79999999999995</v>
      </c>
      <c r="H138" s="11">
        <f t="shared" si="10"/>
        <v>2059.1999999999998</v>
      </c>
    </row>
    <row r="139" spans="1:8" ht="30">
      <c r="A139" s="3" t="s">
        <v>670</v>
      </c>
      <c r="B139" s="4" t="s">
        <v>315</v>
      </c>
      <c r="C139" s="3">
        <v>3</v>
      </c>
      <c r="D139" s="3">
        <v>352</v>
      </c>
      <c r="G139" s="11">
        <f t="shared" si="9"/>
        <v>1056</v>
      </c>
      <c r="H139" s="11">
        <f t="shared" si="10"/>
        <v>4224</v>
      </c>
    </row>
    <row r="140" spans="1:8" ht="30">
      <c r="A140" s="3" t="s">
        <v>672</v>
      </c>
      <c r="B140" s="4" t="s">
        <v>316</v>
      </c>
      <c r="C140" s="3">
        <v>0.25</v>
      </c>
      <c r="D140" s="3">
        <v>352</v>
      </c>
      <c r="G140" s="11">
        <f t="shared" si="9"/>
        <v>88</v>
      </c>
      <c r="H140" s="11">
        <f t="shared" si="10"/>
        <v>352</v>
      </c>
    </row>
    <row r="141" spans="1:8">
      <c r="G141" s="11">
        <f>C141*D141</f>
        <v>0</v>
      </c>
      <c r="H141" s="11">
        <f>G141*12</f>
        <v>0</v>
      </c>
    </row>
    <row r="142" spans="1:8">
      <c r="B142" s="2" t="s">
        <v>681</v>
      </c>
      <c r="C142" s="3">
        <f>SUM(C128:C140)</f>
        <v>19.75</v>
      </c>
      <c r="E142" s="3">
        <f>SUM(E128:E140)</f>
        <v>0</v>
      </c>
      <c r="F142" s="3">
        <f>SUM(F128:F140)</f>
        <v>0</v>
      </c>
      <c r="G142" s="11">
        <f>ROUND(SUM(G128:G140),2)</f>
        <v>9752.9500000000007</v>
      </c>
      <c r="H142" s="11">
        <f>SUM(H128:H140)</f>
        <v>39011.800000000003</v>
      </c>
    </row>
    <row r="143" spans="1:8">
      <c r="B143" s="2" t="s">
        <v>682</v>
      </c>
      <c r="C143" s="3">
        <f>SUM(C128:C131)</f>
        <v>3.5</v>
      </c>
      <c r="E143" s="3">
        <f>SUM(E128:E131)</f>
        <v>0</v>
      </c>
      <c r="F143" s="3">
        <f>SUM(F128:F131)</f>
        <v>0</v>
      </c>
      <c r="G143" s="11">
        <f>SUM(G128:G131)</f>
        <v>2098.1999999999998</v>
      </c>
      <c r="H143" s="11">
        <f>SUM(H128:H131)</f>
        <v>8392.7999999999993</v>
      </c>
    </row>
    <row r="144" spans="1:8">
      <c r="B144" s="2" t="s">
        <v>693</v>
      </c>
      <c r="C144" s="3">
        <f>SUM(C132:C138)</f>
        <v>13</v>
      </c>
      <c r="E144" s="3">
        <f>SUM(E132:E138)</f>
        <v>0</v>
      </c>
      <c r="F144" s="3">
        <f>SUM(F132:F138)</f>
        <v>0</v>
      </c>
      <c r="G144" s="11">
        <f>SUM(G132:G138)</f>
        <v>6510.75</v>
      </c>
      <c r="H144" s="11">
        <f>SUM(H132:H138)</f>
        <v>26043</v>
      </c>
    </row>
    <row r="145" spans="1:8">
      <c r="B145" s="2" t="s">
        <v>698</v>
      </c>
      <c r="C145" s="3">
        <f>SUM(C139:C140)</f>
        <v>3.25</v>
      </c>
      <c r="E145" s="3">
        <f>SUM(E139:E140)</f>
        <v>0</v>
      </c>
      <c r="F145" s="3">
        <f>SUM(F139:F140)</f>
        <v>0</v>
      </c>
      <c r="G145" s="11">
        <f>SUM(G139:G140)</f>
        <v>1144</v>
      </c>
      <c r="H145" s="11">
        <f>SUM(H139:H140)</f>
        <v>4576</v>
      </c>
    </row>
    <row r="146" spans="1:8" ht="39" customHeight="1">
      <c r="G146" s="11">
        <f>C146*D146</f>
        <v>0</v>
      </c>
      <c r="H146" s="11">
        <f>G146*12</f>
        <v>0</v>
      </c>
    </row>
    <row r="147" spans="1:8" ht="15" customHeight="1">
      <c r="B147" s="790" t="s">
        <v>317</v>
      </c>
      <c r="C147" s="790"/>
      <c r="G147" s="11">
        <f>C147*D147</f>
        <v>0</v>
      </c>
      <c r="H147" s="11">
        <f>G147*12</f>
        <v>0</v>
      </c>
    </row>
    <row r="148" spans="1:8" ht="30">
      <c r="A148" s="3" t="s">
        <v>658</v>
      </c>
      <c r="B148" s="4" t="s">
        <v>318</v>
      </c>
      <c r="C148" s="3">
        <v>1</v>
      </c>
      <c r="D148" s="3">
        <v>682.5</v>
      </c>
      <c r="G148" s="11">
        <f t="shared" ref="G148:G159" si="11">ROUND(C148*D148,)</f>
        <v>683</v>
      </c>
      <c r="H148" s="11">
        <f t="shared" ref="H148:H159" si="12">G148*4</f>
        <v>2732</v>
      </c>
    </row>
    <row r="149" spans="1:8">
      <c r="A149" s="3" t="s">
        <v>660</v>
      </c>
      <c r="B149" s="4" t="s">
        <v>319</v>
      </c>
      <c r="C149" s="3">
        <v>1</v>
      </c>
      <c r="D149" s="3">
        <v>546</v>
      </c>
      <c r="G149" s="11">
        <f t="shared" si="11"/>
        <v>546</v>
      </c>
      <c r="H149" s="11">
        <f t="shared" si="12"/>
        <v>2184</v>
      </c>
    </row>
    <row r="150" spans="1:8">
      <c r="A150" s="3" t="s">
        <v>661</v>
      </c>
      <c r="B150" s="4" t="s">
        <v>320</v>
      </c>
      <c r="C150" s="3">
        <v>4</v>
      </c>
      <c r="D150" s="3">
        <v>504</v>
      </c>
      <c r="G150" s="11">
        <f t="shared" si="11"/>
        <v>2016</v>
      </c>
      <c r="H150" s="11">
        <f t="shared" si="12"/>
        <v>8064</v>
      </c>
    </row>
    <row r="151" spans="1:8">
      <c r="A151" s="3" t="s">
        <v>662</v>
      </c>
      <c r="B151" s="4" t="s">
        <v>703</v>
      </c>
      <c r="C151" s="3">
        <v>0.75</v>
      </c>
      <c r="D151" s="3">
        <v>465</v>
      </c>
      <c r="G151" s="11">
        <f t="shared" si="11"/>
        <v>349</v>
      </c>
      <c r="H151" s="11">
        <f t="shared" si="12"/>
        <v>1396</v>
      </c>
    </row>
    <row r="152" spans="1:8">
      <c r="A152" s="3" t="s">
        <v>663</v>
      </c>
      <c r="B152" s="4" t="s">
        <v>704</v>
      </c>
      <c r="C152" s="3">
        <v>0.5</v>
      </c>
      <c r="D152" s="3">
        <v>465</v>
      </c>
      <c r="G152" s="11">
        <f t="shared" si="11"/>
        <v>233</v>
      </c>
      <c r="H152" s="11">
        <f t="shared" si="12"/>
        <v>932</v>
      </c>
    </row>
    <row r="153" spans="1:8">
      <c r="A153" s="3" t="s">
        <v>664</v>
      </c>
      <c r="B153" s="4" t="s">
        <v>301</v>
      </c>
      <c r="C153" s="3">
        <v>1</v>
      </c>
      <c r="D153" s="3">
        <v>453.2</v>
      </c>
      <c r="G153" s="11">
        <f t="shared" si="11"/>
        <v>453</v>
      </c>
      <c r="H153" s="11">
        <f t="shared" si="12"/>
        <v>1812</v>
      </c>
    </row>
    <row r="154" spans="1:8" ht="30">
      <c r="A154" s="3" t="s">
        <v>665</v>
      </c>
      <c r="B154" s="4" t="s">
        <v>321</v>
      </c>
      <c r="C154" s="3">
        <v>1</v>
      </c>
      <c r="D154" s="3">
        <v>382</v>
      </c>
      <c r="G154" s="11">
        <f t="shared" si="11"/>
        <v>382</v>
      </c>
      <c r="H154" s="11">
        <f t="shared" si="12"/>
        <v>1528</v>
      </c>
    </row>
    <row r="155" spans="1:8" ht="30">
      <c r="A155" s="3" t="s">
        <v>666</v>
      </c>
      <c r="B155" s="4" t="s">
        <v>322</v>
      </c>
      <c r="C155" s="3">
        <v>1</v>
      </c>
      <c r="D155" s="3">
        <v>412</v>
      </c>
      <c r="G155" s="11">
        <f t="shared" si="11"/>
        <v>412</v>
      </c>
      <c r="H155" s="11">
        <f t="shared" si="12"/>
        <v>1648</v>
      </c>
    </row>
    <row r="156" spans="1:8" ht="30">
      <c r="A156" s="3" t="s">
        <v>667</v>
      </c>
      <c r="B156" s="4" t="s">
        <v>322</v>
      </c>
      <c r="C156" s="3">
        <v>3</v>
      </c>
      <c r="D156" s="3">
        <v>382</v>
      </c>
      <c r="G156" s="11">
        <f t="shared" si="11"/>
        <v>1146</v>
      </c>
      <c r="H156" s="11">
        <f t="shared" si="12"/>
        <v>4584</v>
      </c>
    </row>
    <row r="157" spans="1:8">
      <c r="A157" s="3" t="s">
        <v>668</v>
      </c>
      <c r="B157" s="4" t="s">
        <v>705</v>
      </c>
      <c r="C157" s="3">
        <v>0.5</v>
      </c>
      <c r="D157" s="3">
        <v>435</v>
      </c>
      <c r="G157" s="11">
        <f t="shared" si="11"/>
        <v>218</v>
      </c>
      <c r="H157" s="11">
        <f t="shared" si="12"/>
        <v>872</v>
      </c>
    </row>
    <row r="158" spans="1:8" ht="30">
      <c r="A158" s="3" t="s">
        <v>669</v>
      </c>
      <c r="B158" s="4" t="s">
        <v>323</v>
      </c>
      <c r="C158" s="3">
        <v>1</v>
      </c>
      <c r="D158" s="3">
        <v>352</v>
      </c>
      <c r="G158" s="11">
        <f t="shared" si="11"/>
        <v>352</v>
      </c>
      <c r="H158" s="11">
        <f t="shared" si="12"/>
        <v>1408</v>
      </c>
    </row>
    <row r="159" spans="1:8" ht="30">
      <c r="A159" s="3" t="s">
        <v>670</v>
      </c>
      <c r="B159" s="4" t="s">
        <v>324</v>
      </c>
      <c r="C159" s="3">
        <v>1</v>
      </c>
      <c r="D159" s="3">
        <v>352</v>
      </c>
      <c r="G159" s="11">
        <f t="shared" si="11"/>
        <v>352</v>
      </c>
      <c r="H159" s="11">
        <f t="shared" si="12"/>
        <v>1408</v>
      </c>
    </row>
    <row r="160" spans="1:8">
      <c r="G160" s="11">
        <f>C160*D160</f>
        <v>0</v>
      </c>
      <c r="H160" s="11">
        <f>G160*12</f>
        <v>0</v>
      </c>
    </row>
    <row r="161" spans="1:8">
      <c r="B161" s="2" t="s">
        <v>681</v>
      </c>
      <c r="C161" s="3">
        <f>SUM(C148:C159)</f>
        <v>15.75</v>
      </c>
      <c r="E161" s="3">
        <f>SUM(E148:E159)</f>
        <v>0</v>
      </c>
      <c r="F161" s="3">
        <f>SUM(F148:F159)</f>
        <v>0</v>
      </c>
      <c r="G161" s="11">
        <f>SUM(G148:G159)</f>
        <v>7142</v>
      </c>
      <c r="H161" s="11">
        <f>SUM(H148:H159)</f>
        <v>28568</v>
      </c>
    </row>
    <row r="162" spans="1:8">
      <c r="B162" s="2" t="s">
        <v>682</v>
      </c>
      <c r="C162" s="3">
        <f>SUM(C148:C152)</f>
        <v>7.25</v>
      </c>
      <c r="E162" s="3">
        <f>SUM(E148:E152)</f>
        <v>0</v>
      </c>
      <c r="F162" s="3">
        <f>SUM(F148:F152)</f>
        <v>0</v>
      </c>
      <c r="G162" s="11">
        <f>SUM(G148:G152)</f>
        <v>3827</v>
      </c>
      <c r="H162" s="11">
        <f>SUM(H148:H152)</f>
        <v>15308</v>
      </c>
    </row>
    <row r="163" spans="1:8">
      <c r="B163" s="2" t="s">
        <v>683</v>
      </c>
      <c r="C163" s="3">
        <f>SUM(C153:C157)</f>
        <v>6.5</v>
      </c>
      <c r="E163" s="3">
        <f>SUM(E153:E157)</f>
        <v>0</v>
      </c>
      <c r="F163" s="3">
        <f>SUM(F153:F157)</f>
        <v>0</v>
      </c>
      <c r="G163" s="11">
        <f>SUM(G153:G157)</f>
        <v>2611</v>
      </c>
      <c r="H163" s="11">
        <f>SUM(H153:H157)</f>
        <v>10444</v>
      </c>
    </row>
    <row r="164" spans="1:8">
      <c r="B164" s="2" t="s">
        <v>698</v>
      </c>
      <c r="C164" s="3">
        <f>C161-C162-C163</f>
        <v>2</v>
      </c>
      <c r="E164" s="3">
        <f>E161-E162-E163</f>
        <v>0</v>
      </c>
      <c r="F164" s="3">
        <f>F161-F162-F163</f>
        <v>0</v>
      </c>
      <c r="G164" s="11">
        <f>G161-G162-G163</f>
        <v>704</v>
      </c>
      <c r="H164" s="11">
        <f>H161-H162-H163</f>
        <v>2816</v>
      </c>
    </row>
    <row r="165" spans="1:8">
      <c r="G165" s="11">
        <f t="shared" ref="G165:G170" si="13">C165*D165</f>
        <v>0</v>
      </c>
      <c r="H165" s="11">
        <f t="shared" ref="H165:H170" si="14">G165*12</f>
        <v>0</v>
      </c>
    </row>
    <row r="166" spans="1:8" ht="18" customHeight="1">
      <c r="G166" s="11">
        <f t="shared" si="13"/>
        <v>0</v>
      </c>
      <c r="H166" s="11">
        <f t="shared" si="14"/>
        <v>0</v>
      </c>
    </row>
    <row r="167" spans="1:8" ht="24" customHeight="1">
      <c r="B167" s="790" t="s">
        <v>846</v>
      </c>
      <c r="C167" s="790"/>
      <c r="G167" s="11">
        <f t="shared" si="13"/>
        <v>0</v>
      </c>
      <c r="H167" s="11">
        <f t="shared" si="14"/>
        <v>0</v>
      </c>
    </row>
    <row r="168" spans="1:8">
      <c r="A168" s="3" t="s">
        <v>658</v>
      </c>
      <c r="B168" s="4" t="s">
        <v>325</v>
      </c>
      <c r="C168" s="3">
        <v>1</v>
      </c>
      <c r="D168" s="3">
        <v>382</v>
      </c>
      <c r="G168" s="11">
        <f t="shared" si="13"/>
        <v>382</v>
      </c>
      <c r="H168" s="11">
        <f>G168*4</f>
        <v>1528</v>
      </c>
    </row>
    <row r="169" spans="1:8" ht="30">
      <c r="A169" s="3" t="s">
        <v>660</v>
      </c>
      <c r="B169" s="4" t="s">
        <v>326</v>
      </c>
      <c r="C169" s="3">
        <v>2</v>
      </c>
      <c r="D169" s="3">
        <v>352</v>
      </c>
      <c r="G169" s="11">
        <f t="shared" si="13"/>
        <v>704</v>
      </c>
      <c r="H169" s="11">
        <f>G169*4</f>
        <v>2816</v>
      </c>
    </row>
    <row r="170" spans="1:8">
      <c r="G170" s="11">
        <f t="shared" si="13"/>
        <v>0</v>
      </c>
      <c r="H170" s="11">
        <f t="shared" si="14"/>
        <v>0</v>
      </c>
    </row>
    <row r="171" spans="1:8">
      <c r="B171" s="2" t="s">
        <v>681</v>
      </c>
      <c r="C171" s="3">
        <f>SUM(C168:C169)</f>
        <v>3</v>
      </c>
      <c r="E171" s="3">
        <f>E168</f>
        <v>0</v>
      </c>
      <c r="F171" s="3">
        <f>F168</f>
        <v>0</v>
      </c>
      <c r="G171" s="11">
        <f>SUM(G168:G169)</f>
        <v>1086</v>
      </c>
      <c r="H171" s="11">
        <f>SUM(H168:H169)</f>
        <v>4344</v>
      </c>
    </row>
    <row r="172" spans="1:8">
      <c r="B172" s="2" t="s">
        <v>682</v>
      </c>
      <c r="G172" s="11"/>
      <c r="H172" s="11"/>
    </row>
    <row r="173" spans="1:8" ht="15" customHeight="1">
      <c r="B173" s="2" t="s">
        <v>683</v>
      </c>
      <c r="C173" s="3">
        <f>C168</f>
        <v>1</v>
      </c>
      <c r="G173" s="11">
        <f>G168</f>
        <v>382</v>
      </c>
      <c r="H173" s="11">
        <f>H168</f>
        <v>1528</v>
      </c>
    </row>
    <row r="174" spans="1:8">
      <c r="B174" s="2" t="s">
        <v>698</v>
      </c>
      <c r="C174" s="3">
        <f>C169</f>
        <v>2</v>
      </c>
      <c r="G174" s="11">
        <f>G169</f>
        <v>704</v>
      </c>
      <c r="H174" s="11">
        <f>H169</f>
        <v>2816</v>
      </c>
    </row>
    <row r="175" spans="1:8">
      <c r="G175" s="11"/>
      <c r="H175" s="11"/>
    </row>
    <row r="176" spans="1:8">
      <c r="G176" s="11">
        <f t="shared" ref="G176:G184" si="15">C176*D176</f>
        <v>0</v>
      </c>
      <c r="H176" s="11">
        <f t="shared" ref="H176:H184" si="16">G176*12</f>
        <v>0</v>
      </c>
    </row>
    <row r="177" spans="1:8">
      <c r="G177" s="11">
        <f t="shared" si="15"/>
        <v>0</v>
      </c>
      <c r="H177" s="11">
        <f t="shared" si="16"/>
        <v>0</v>
      </c>
    </row>
    <row r="178" spans="1:8" ht="19.5" customHeight="1">
      <c r="B178" s="790" t="s">
        <v>875</v>
      </c>
      <c r="C178" s="790"/>
      <c r="G178" s="11">
        <f t="shared" si="15"/>
        <v>0</v>
      </c>
      <c r="H178" s="11">
        <f t="shared" si="16"/>
        <v>0</v>
      </c>
    </row>
    <row r="179" spans="1:8" ht="19.5" customHeight="1">
      <c r="A179" s="71">
        <v>1</v>
      </c>
      <c r="B179" s="92" t="s">
        <v>913</v>
      </c>
      <c r="C179" s="93">
        <v>2.5</v>
      </c>
      <c r="G179" s="11"/>
      <c r="H179" s="11"/>
    </row>
    <row r="180" spans="1:8" ht="30">
      <c r="A180" s="71">
        <v>2</v>
      </c>
      <c r="B180" s="4" t="s">
        <v>327</v>
      </c>
      <c r="C180" s="3">
        <v>3</v>
      </c>
      <c r="D180" s="3">
        <v>396</v>
      </c>
      <c r="G180" s="11">
        <f t="shared" si="15"/>
        <v>1188</v>
      </c>
      <c r="H180" s="11">
        <f>G180*4</f>
        <v>4752</v>
      </c>
    </row>
    <row r="181" spans="1:8" ht="30">
      <c r="A181" s="71">
        <v>3</v>
      </c>
      <c r="B181" s="4" t="s">
        <v>327</v>
      </c>
      <c r="C181" s="3">
        <v>1.5</v>
      </c>
      <c r="D181" s="3">
        <v>382</v>
      </c>
      <c r="G181" s="11">
        <f t="shared" si="15"/>
        <v>573</v>
      </c>
      <c r="H181" s="11">
        <f>G181*4</f>
        <v>2292</v>
      </c>
    </row>
    <row r="182" spans="1:8" ht="30">
      <c r="A182" s="71">
        <v>4</v>
      </c>
      <c r="B182" s="4" t="s">
        <v>328</v>
      </c>
      <c r="C182" s="3">
        <v>4.5</v>
      </c>
      <c r="D182" s="3">
        <v>352</v>
      </c>
      <c r="G182" s="11">
        <f t="shared" si="15"/>
        <v>1584</v>
      </c>
      <c r="H182" s="11">
        <f>G182*4</f>
        <v>6336</v>
      </c>
    </row>
    <row r="183" spans="1:8">
      <c r="A183" s="71">
        <v>5</v>
      </c>
      <c r="B183" s="4" t="s">
        <v>329</v>
      </c>
      <c r="C183" s="3">
        <v>1</v>
      </c>
      <c r="D183" s="3">
        <v>332</v>
      </c>
      <c r="G183" s="11">
        <f t="shared" si="15"/>
        <v>332</v>
      </c>
      <c r="H183" s="11">
        <f>G183*4</f>
        <v>1328</v>
      </c>
    </row>
    <row r="184" spans="1:8" ht="33.75" customHeight="1">
      <c r="G184" s="11">
        <f t="shared" si="15"/>
        <v>0</v>
      </c>
      <c r="H184" s="11">
        <f t="shared" si="16"/>
        <v>0</v>
      </c>
    </row>
    <row r="185" spans="1:8">
      <c r="B185" s="2" t="s">
        <v>681</v>
      </c>
      <c r="C185" s="3">
        <f>SUM(C180:C183)+C179</f>
        <v>12.5</v>
      </c>
      <c r="F185" s="3">
        <f>F180+F182+F183</f>
        <v>0</v>
      </c>
      <c r="G185" s="11">
        <f>SUM(G180:G183)</f>
        <v>3677</v>
      </c>
      <c r="H185" s="11">
        <f>SUM(H180:H183)</f>
        <v>14708</v>
      </c>
    </row>
    <row r="186" spans="1:8">
      <c r="B186" s="2" t="s">
        <v>682</v>
      </c>
      <c r="C186" s="3">
        <f>C179</f>
        <v>2.5</v>
      </c>
      <c r="G186" s="11"/>
      <c r="H186" s="11"/>
    </row>
    <row r="187" spans="1:8">
      <c r="B187" s="2" t="s">
        <v>683</v>
      </c>
      <c r="C187" s="3">
        <f>SUM(C180:C181)</f>
        <v>4.5</v>
      </c>
      <c r="E187" s="3">
        <f>E180</f>
        <v>0</v>
      </c>
      <c r="F187" s="3">
        <f>F180</f>
        <v>0</v>
      </c>
      <c r="G187" s="3">
        <f>SUM(G180:G181)</f>
        <v>1761</v>
      </c>
      <c r="H187" s="3">
        <f>SUM(H180:H181)</f>
        <v>7044</v>
      </c>
    </row>
    <row r="188" spans="1:8">
      <c r="B188" s="2" t="s">
        <v>698</v>
      </c>
      <c r="C188" s="3">
        <f>C182</f>
        <v>4.5</v>
      </c>
      <c r="E188" s="3">
        <f t="shared" ref="E188:H189" si="17">E182</f>
        <v>0</v>
      </c>
      <c r="F188" s="3">
        <f t="shared" si="17"/>
        <v>0</v>
      </c>
      <c r="G188" s="11">
        <f t="shared" si="17"/>
        <v>1584</v>
      </c>
      <c r="H188" s="11">
        <f t="shared" si="17"/>
        <v>6336</v>
      </c>
    </row>
    <row r="189" spans="1:8">
      <c r="B189" s="2" t="s">
        <v>684</v>
      </c>
      <c r="C189" s="3">
        <f>C183</f>
        <v>1</v>
      </c>
      <c r="E189" s="3">
        <f t="shared" si="17"/>
        <v>0</v>
      </c>
      <c r="F189" s="3">
        <f t="shared" si="17"/>
        <v>0</v>
      </c>
      <c r="G189" s="11">
        <f t="shared" si="17"/>
        <v>332</v>
      </c>
      <c r="H189" s="11">
        <f t="shared" si="17"/>
        <v>1328</v>
      </c>
    </row>
    <row r="190" spans="1:8">
      <c r="G190" s="11">
        <f t="shared" ref="G190:G195" si="18">C190*D190</f>
        <v>0</v>
      </c>
      <c r="H190" s="11">
        <f t="shared" ref="H190:H195" si="19">G190*12</f>
        <v>0</v>
      </c>
    </row>
    <row r="191" spans="1:8" ht="4.5" customHeight="1">
      <c r="G191" s="11">
        <f t="shared" si="18"/>
        <v>0</v>
      </c>
      <c r="H191" s="11">
        <f t="shared" si="19"/>
        <v>0</v>
      </c>
    </row>
    <row r="192" spans="1:8" ht="30.75" customHeight="1">
      <c r="B192" s="790" t="s">
        <v>876</v>
      </c>
      <c r="C192" s="790"/>
      <c r="D192" s="790"/>
      <c r="G192" s="11">
        <f t="shared" si="18"/>
        <v>0</v>
      </c>
      <c r="H192" s="11">
        <f t="shared" si="19"/>
        <v>0</v>
      </c>
    </row>
    <row r="193" spans="1:8">
      <c r="A193" s="3" t="s">
        <v>658</v>
      </c>
      <c r="B193" s="4" t="s">
        <v>707</v>
      </c>
      <c r="C193" s="3">
        <v>0.5</v>
      </c>
      <c r="D193" s="3">
        <v>634.75</v>
      </c>
      <c r="G193" s="11">
        <f t="shared" si="18"/>
        <v>317.38</v>
      </c>
      <c r="H193" s="11">
        <f>G193*4</f>
        <v>1269.52</v>
      </c>
    </row>
    <row r="194" spans="1:8" ht="30">
      <c r="A194" s="3" t="s">
        <v>660</v>
      </c>
      <c r="B194" s="4" t="s">
        <v>330</v>
      </c>
      <c r="C194" s="3">
        <v>0.5</v>
      </c>
      <c r="D194" s="3">
        <v>404.8</v>
      </c>
      <c r="G194" s="11">
        <f t="shared" si="18"/>
        <v>202.4</v>
      </c>
      <c r="H194" s="11">
        <f>G194*4</f>
        <v>809.6</v>
      </c>
    </row>
    <row r="195" spans="1:8">
      <c r="G195" s="11">
        <f t="shared" si="18"/>
        <v>0</v>
      </c>
      <c r="H195" s="11">
        <f t="shared" si="19"/>
        <v>0</v>
      </c>
    </row>
    <row r="196" spans="1:8">
      <c r="B196" s="2" t="s">
        <v>706</v>
      </c>
      <c r="C196" s="3">
        <f>C193+C194</f>
        <v>1</v>
      </c>
      <c r="E196" s="3">
        <f>E193+E194</f>
        <v>0</v>
      </c>
      <c r="F196" s="3">
        <f>F193+F194</f>
        <v>0</v>
      </c>
      <c r="G196" s="11">
        <f>G193+G194</f>
        <v>519.78</v>
      </c>
      <c r="H196" s="11">
        <f>H193+H194</f>
        <v>2079.12</v>
      </c>
    </row>
    <row r="197" spans="1:8">
      <c r="B197" s="2" t="s">
        <v>682</v>
      </c>
      <c r="C197" s="3">
        <f>C193</f>
        <v>0.5</v>
      </c>
      <c r="E197" s="3">
        <f>E193</f>
        <v>0</v>
      </c>
      <c r="F197" s="3">
        <f>F193</f>
        <v>0</v>
      </c>
      <c r="G197" s="11">
        <f>G193</f>
        <v>317.38</v>
      </c>
      <c r="H197" s="11">
        <f>H193</f>
        <v>1269.52</v>
      </c>
    </row>
    <row r="198" spans="1:8">
      <c r="B198" s="2" t="s">
        <v>683</v>
      </c>
      <c r="G198" s="11"/>
      <c r="H198" s="11"/>
    </row>
    <row r="199" spans="1:8">
      <c r="B199" s="2" t="s">
        <v>708</v>
      </c>
      <c r="C199" s="3">
        <f>C194</f>
        <v>0.5</v>
      </c>
      <c r="E199" s="3">
        <f>E194</f>
        <v>0</v>
      </c>
      <c r="F199" s="3">
        <f>F194</f>
        <v>0</v>
      </c>
      <c r="G199" s="11">
        <f>G194</f>
        <v>202.4</v>
      </c>
      <c r="H199" s="11">
        <f>H194</f>
        <v>809.6</v>
      </c>
    </row>
    <row r="200" spans="1:8">
      <c r="B200" s="2" t="s">
        <v>684</v>
      </c>
      <c r="G200" s="11"/>
      <c r="H200" s="11"/>
    </row>
    <row r="201" spans="1:8" ht="33" customHeight="1">
      <c r="G201" s="11"/>
      <c r="H201" s="11">
        <f>G201*12</f>
        <v>0</v>
      </c>
    </row>
    <row r="202" spans="1:8" ht="32.25" customHeight="1">
      <c r="B202" s="790" t="s">
        <v>390</v>
      </c>
      <c r="C202" s="790"/>
      <c r="D202" s="790"/>
      <c r="G202" s="11"/>
      <c r="H202" s="11">
        <f>G202*12</f>
        <v>0</v>
      </c>
    </row>
    <row r="203" spans="1:8" ht="30">
      <c r="A203" s="3" t="s">
        <v>658</v>
      </c>
      <c r="B203" s="4" t="s">
        <v>331</v>
      </c>
      <c r="C203" s="3">
        <v>1</v>
      </c>
      <c r="D203" s="3">
        <v>660</v>
      </c>
      <c r="G203" s="11">
        <f t="shared" ref="G203:G214" si="20">C203*D203</f>
        <v>660</v>
      </c>
      <c r="H203" s="11">
        <f t="shared" ref="H203:H213" si="21">G203*4</f>
        <v>2640</v>
      </c>
    </row>
    <row r="204" spans="1:8">
      <c r="A204" s="3" t="s">
        <v>660</v>
      </c>
      <c r="B204" s="4" t="s">
        <v>709</v>
      </c>
      <c r="C204" s="3">
        <v>1</v>
      </c>
      <c r="D204" s="3">
        <v>504</v>
      </c>
      <c r="G204" s="11">
        <f t="shared" si="20"/>
        <v>504</v>
      </c>
      <c r="H204" s="11">
        <f t="shared" si="21"/>
        <v>2016</v>
      </c>
    </row>
    <row r="205" spans="1:8">
      <c r="A205" s="3" t="s">
        <v>661</v>
      </c>
      <c r="B205" s="4" t="s">
        <v>301</v>
      </c>
      <c r="C205" s="3">
        <v>1</v>
      </c>
      <c r="D205" s="3">
        <v>420.2</v>
      </c>
      <c r="G205" s="11">
        <f t="shared" si="20"/>
        <v>420.2</v>
      </c>
      <c r="H205" s="11">
        <f t="shared" si="21"/>
        <v>1680.8</v>
      </c>
    </row>
    <row r="206" spans="1:8" ht="30">
      <c r="A206" s="3" t="s">
        <v>662</v>
      </c>
      <c r="B206" s="4" t="s">
        <v>332</v>
      </c>
      <c r="C206" s="3">
        <v>0.5</v>
      </c>
      <c r="D206" s="3">
        <v>382</v>
      </c>
      <c r="G206" s="11">
        <f t="shared" si="20"/>
        <v>191</v>
      </c>
      <c r="H206" s="11">
        <f t="shared" si="21"/>
        <v>764</v>
      </c>
    </row>
    <row r="207" spans="1:8">
      <c r="A207" s="3" t="s">
        <v>663</v>
      </c>
      <c r="B207" s="4" t="s">
        <v>333</v>
      </c>
      <c r="C207" s="3">
        <v>4.5</v>
      </c>
      <c r="D207" s="3">
        <v>382</v>
      </c>
      <c r="G207" s="11">
        <f t="shared" si="20"/>
        <v>1719</v>
      </c>
      <c r="H207" s="11">
        <f t="shared" si="21"/>
        <v>6876</v>
      </c>
    </row>
    <row r="208" spans="1:8">
      <c r="A208" s="3" t="s">
        <v>664</v>
      </c>
      <c r="B208" s="4" t="s">
        <v>333</v>
      </c>
      <c r="C208" s="3">
        <v>2</v>
      </c>
      <c r="D208" s="3">
        <v>412</v>
      </c>
      <c r="G208" s="11">
        <f t="shared" si="20"/>
        <v>824</v>
      </c>
      <c r="H208" s="11">
        <f t="shared" si="21"/>
        <v>3296</v>
      </c>
    </row>
    <row r="209" spans="1:8">
      <c r="A209" s="3" t="s">
        <v>665</v>
      </c>
      <c r="B209" s="4" t="s">
        <v>334</v>
      </c>
      <c r="C209" s="3">
        <v>1</v>
      </c>
      <c r="D209" s="3">
        <v>382</v>
      </c>
      <c r="G209" s="11">
        <f t="shared" si="20"/>
        <v>382</v>
      </c>
      <c r="H209" s="11">
        <f t="shared" si="21"/>
        <v>1528</v>
      </c>
    </row>
    <row r="210" spans="1:8">
      <c r="A210" s="3" t="s">
        <v>666</v>
      </c>
      <c r="B210" s="4" t="s">
        <v>335</v>
      </c>
      <c r="C210" s="3">
        <v>1</v>
      </c>
      <c r="D210" s="3">
        <v>362</v>
      </c>
      <c r="G210" s="11">
        <f t="shared" si="20"/>
        <v>362</v>
      </c>
      <c r="H210" s="11">
        <f t="shared" si="21"/>
        <v>1448</v>
      </c>
    </row>
    <row r="211" spans="1:8" ht="30">
      <c r="A211" s="3" t="s">
        <v>667</v>
      </c>
      <c r="B211" s="4" t="s">
        <v>336</v>
      </c>
      <c r="C211" s="3">
        <v>6</v>
      </c>
      <c r="D211" s="3">
        <v>362</v>
      </c>
      <c r="G211" s="11">
        <f t="shared" si="20"/>
        <v>2172</v>
      </c>
      <c r="H211" s="11">
        <f t="shared" si="21"/>
        <v>8688</v>
      </c>
    </row>
    <row r="212" spans="1:8" ht="30">
      <c r="A212" s="3" t="s">
        <v>668</v>
      </c>
      <c r="B212" s="4" t="s">
        <v>337</v>
      </c>
      <c r="C212" s="3">
        <v>2</v>
      </c>
      <c r="D212" s="3">
        <v>352</v>
      </c>
      <c r="G212" s="11">
        <f t="shared" si="20"/>
        <v>704</v>
      </c>
      <c r="H212" s="11">
        <f t="shared" si="21"/>
        <v>2816</v>
      </c>
    </row>
    <row r="213" spans="1:8">
      <c r="G213" s="11">
        <f t="shared" si="20"/>
        <v>0</v>
      </c>
      <c r="H213" s="11">
        <f t="shared" si="21"/>
        <v>0</v>
      </c>
    </row>
    <row r="214" spans="1:8">
      <c r="G214" s="11">
        <f t="shared" si="20"/>
        <v>0</v>
      </c>
      <c r="H214" s="11">
        <f>G214*12</f>
        <v>0</v>
      </c>
    </row>
    <row r="215" spans="1:8">
      <c r="B215" s="2" t="s">
        <v>681</v>
      </c>
      <c r="C215" s="3">
        <f>SUM(C203:C213)</f>
        <v>20</v>
      </c>
      <c r="E215" s="3">
        <f>SUM(E203:E213)</f>
        <v>0</v>
      </c>
      <c r="F215" s="3">
        <f>SUM(F203:F213)</f>
        <v>0</v>
      </c>
      <c r="G215" s="11">
        <f>SUM(G203:G213)</f>
        <v>7938.2</v>
      </c>
      <c r="H215" s="11">
        <f>SUM(H203:H213)</f>
        <v>31752.799999999999</v>
      </c>
    </row>
    <row r="216" spans="1:8">
      <c r="B216" s="2" t="s">
        <v>682</v>
      </c>
      <c r="C216" s="3">
        <f>SUM(C203:C204)</f>
        <v>2</v>
      </c>
      <c r="E216" s="3">
        <f>SUM(E203:E204)</f>
        <v>0</v>
      </c>
      <c r="F216" s="3">
        <f>SUM(F203:F204)</f>
        <v>0</v>
      </c>
      <c r="G216" s="11">
        <f>SUM(G203:G204)</f>
        <v>1164</v>
      </c>
      <c r="H216" s="11">
        <f>SUM(H203:H204)</f>
        <v>4656</v>
      </c>
    </row>
    <row r="217" spans="1:8">
      <c r="B217" s="2" t="s">
        <v>683</v>
      </c>
      <c r="C217" s="3">
        <f>SUM(C205:C209)</f>
        <v>9</v>
      </c>
      <c r="E217" s="3">
        <f>SUM(E205:E209)</f>
        <v>0</v>
      </c>
      <c r="F217" s="3">
        <f>SUM(F205:F209)</f>
        <v>0</v>
      </c>
      <c r="G217" s="11">
        <f>SUM(G205:G209)</f>
        <v>3536.2</v>
      </c>
      <c r="H217" s="11">
        <f>SUM(H205:H209)</f>
        <v>14144.8</v>
      </c>
    </row>
    <row r="218" spans="1:8">
      <c r="B218" s="2" t="s">
        <v>710</v>
      </c>
      <c r="C218" s="3">
        <f>C210+C211+C212+C213</f>
        <v>9</v>
      </c>
      <c r="E218" s="3">
        <f>E210+E211+E212+E213</f>
        <v>0</v>
      </c>
      <c r="F218" s="3">
        <f>F210+F211+F212+F213</f>
        <v>0</v>
      </c>
      <c r="G218" s="11">
        <f>G210+G211+G212+G213</f>
        <v>3238</v>
      </c>
      <c r="H218" s="11">
        <f>H210+H211+H212+H213</f>
        <v>12952</v>
      </c>
    </row>
    <row r="219" spans="1:8">
      <c r="B219" s="2" t="s">
        <v>684</v>
      </c>
      <c r="G219" s="11"/>
      <c r="H219" s="11"/>
    </row>
    <row r="220" spans="1:8" ht="14.25" customHeight="1">
      <c r="G220" s="11">
        <f t="shared" ref="G220:G229" si="22">C220*D220</f>
        <v>0</v>
      </c>
      <c r="H220" s="11">
        <f>G220*12</f>
        <v>0</v>
      </c>
    </row>
    <row r="221" spans="1:8" ht="20.25" customHeight="1">
      <c r="B221" s="790" t="s">
        <v>877</v>
      </c>
      <c r="C221" s="790"/>
      <c r="D221" s="790"/>
      <c r="G221" s="11">
        <f t="shared" si="22"/>
        <v>0</v>
      </c>
      <c r="H221" s="11">
        <f>G221*12</f>
        <v>0</v>
      </c>
    </row>
    <row r="222" spans="1:8">
      <c r="A222" s="3" t="s">
        <v>658</v>
      </c>
      <c r="B222" s="4" t="s">
        <v>339</v>
      </c>
      <c r="C222" s="3">
        <v>1</v>
      </c>
      <c r="D222" s="3">
        <v>660</v>
      </c>
      <c r="G222" s="11">
        <f t="shared" si="22"/>
        <v>660</v>
      </c>
      <c r="H222" s="11">
        <f t="shared" ref="H222:H228" si="23">G222*4</f>
        <v>2640</v>
      </c>
    </row>
    <row r="223" spans="1:8">
      <c r="A223" s="3" t="s">
        <v>660</v>
      </c>
      <c r="B223" s="4" t="s">
        <v>301</v>
      </c>
      <c r="C223" s="3">
        <v>1</v>
      </c>
      <c r="D223" s="3">
        <v>420.2</v>
      </c>
      <c r="G223" s="11">
        <f t="shared" si="22"/>
        <v>420.2</v>
      </c>
      <c r="H223" s="11">
        <f t="shared" si="23"/>
        <v>1680.8</v>
      </c>
    </row>
    <row r="224" spans="1:8" ht="30">
      <c r="A224" s="71">
        <v>3</v>
      </c>
      <c r="B224" s="4" t="s">
        <v>218</v>
      </c>
      <c r="C224" s="3">
        <v>0.5</v>
      </c>
      <c r="G224" s="11">
        <f t="shared" si="22"/>
        <v>0</v>
      </c>
      <c r="H224" s="11">
        <f t="shared" si="23"/>
        <v>0</v>
      </c>
    </row>
    <row r="225" spans="1:9">
      <c r="A225" s="71">
        <v>4</v>
      </c>
      <c r="B225" s="4" t="s">
        <v>333</v>
      </c>
      <c r="C225" s="3">
        <v>4.5</v>
      </c>
      <c r="D225" s="3">
        <v>382</v>
      </c>
      <c r="G225" s="11">
        <f t="shared" si="22"/>
        <v>1719</v>
      </c>
      <c r="H225" s="11">
        <f t="shared" si="23"/>
        <v>6876</v>
      </c>
    </row>
    <row r="226" spans="1:9" ht="15" customHeight="1">
      <c r="A226" s="71">
        <v>5</v>
      </c>
      <c r="B226" s="4" t="s">
        <v>347</v>
      </c>
      <c r="C226" s="3">
        <v>4.5</v>
      </c>
      <c r="D226" s="3">
        <v>362</v>
      </c>
      <c r="G226" s="11">
        <f t="shared" si="22"/>
        <v>1629</v>
      </c>
      <c r="H226" s="11">
        <f t="shared" si="23"/>
        <v>6516</v>
      </c>
    </row>
    <row r="227" spans="1:9" ht="30">
      <c r="A227" s="71">
        <v>6</v>
      </c>
      <c r="B227" s="4" t="s">
        <v>348</v>
      </c>
      <c r="C227" s="3">
        <v>1</v>
      </c>
      <c r="D227" s="3">
        <v>352</v>
      </c>
      <c r="G227" s="11">
        <f t="shared" si="22"/>
        <v>352</v>
      </c>
      <c r="H227" s="11">
        <f t="shared" si="23"/>
        <v>1408</v>
      </c>
    </row>
    <row r="228" spans="1:9">
      <c r="A228" s="71">
        <v>7</v>
      </c>
      <c r="B228" s="4" t="s">
        <v>335</v>
      </c>
      <c r="C228" s="3">
        <v>0.25</v>
      </c>
      <c r="D228" s="3">
        <v>352</v>
      </c>
      <c r="G228" s="11">
        <f t="shared" si="22"/>
        <v>88</v>
      </c>
      <c r="H228" s="11">
        <f t="shared" si="23"/>
        <v>352</v>
      </c>
    </row>
    <row r="229" spans="1:9" ht="30" customHeight="1">
      <c r="G229" s="11">
        <f t="shared" si="22"/>
        <v>0</v>
      </c>
      <c r="H229" s="11">
        <f>G229*12</f>
        <v>0</v>
      </c>
    </row>
    <row r="230" spans="1:9">
      <c r="B230" s="2" t="s">
        <v>681</v>
      </c>
      <c r="C230" s="3">
        <f>SUM(C222:C228)</f>
        <v>12.75</v>
      </c>
      <c r="E230" s="3">
        <f>SUM(E222:E228)</f>
        <v>0</v>
      </c>
      <c r="F230" s="3">
        <f>SUM(F222:F228)</f>
        <v>0</v>
      </c>
      <c r="G230" s="11">
        <f>SUM(G222:G228)</f>
        <v>4868.2</v>
      </c>
      <c r="H230" s="11">
        <f>SUM(H222:H228)</f>
        <v>19472.8</v>
      </c>
    </row>
    <row r="231" spans="1:9">
      <c r="B231" s="2" t="s">
        <v>682</v>
      </c>
      <c r="C231" s="3">
        <f>SUM(C222)</f>
        <v>1</v>
      </c>
      <c r="E231" s="3">
        <f>SUM(E222)</f>
        <v>0</v>
      </c>
      <c r="F231" s="3">
        <f>SUM(F222)</f>
        <v>0</v>
      </c>
      <c r="G231" s="11">
        <f>SUM(G222)</f>
        <v>660</v>
      </c>
      <c r="H231" s="11">
        <f>SUM(H222)</f>
        <v>2640</v>
      </c>
    </row>
    <row r="232" spans="1:9">
      <c r="B232" s="2" t="s">
        <v>683</v>
      </c>
      <c r="C232" s="3">
        <f>SUM(C223:C225)</f>
        <v>6</v>
      </c>
      <c r="E232" s="3">
        <f>SUM(E223:E225)</f>
        <v>0</v>
      </c>
      <c r="F232" s="3">
        <f>SUM(F223:F225)</f>
        <v>0</v>
      </c>
      <c r="G232" s="11">
        <f>SUM(G223:G225)</f>
        <v>2139.1999999999998</v>
      </c>
      <c r="H232" s="11">
        <f>SUM(H223:H225)</f>
        <v>8556.7999999999993</v>
      </c>
    </row>
    <row r="233" spans="1:9">
      <c r="B233" s="2" t="s">
        <v>708</v>
      </c>
      <c r="C233" s="3">
        <f>SUM(C226:C228)</f>
        <v>5.75</v>
      </c>
      <c r="E233" s="3">
        <f>SUM(E226:E228)</f>
        <v>0</v>
      </c>
      <c r="F233" s="3">
        <f>SUM(F226:F228)</f>
        <v>0</v>
      </c>
      <c r="G233" s="11">
        <f>SUM(G226:G228)</f>
        <v>2069</v>
      </c>
      <c r="H233" s="11">
        <f>SUM(H226:H228)</f>
        <v>8276</v>
      </c>
    </row>
    <row r="234" spans="1:9">
      <c r="B234" s="2" t="s">
        <v>684</v>
      </c>
      <c r="G234" s="11"/>
      <c r="H234" s="11"/>
    </row>
    <row r="235" spans="1:9" ht="8.25" customHeight="1">
      <c r="G235" s="11">
        <f>C235*D235</f>
        <v>0</v>
      </c>
      <c r="H235" s="11">
        <f>G235*12</f>
        <v>0</v>
      </c>
      <c r="I235">
        <f>I228+I229+I230</f>
        <v>0</v>
      </c>
    </row>
    <row r="236" spans="1:9" ht="15" customHeight="1">
      <c r="B236" s="790" t="s">
        <v>878</v>
      </c>
      <c r="C236" s="790"/>
      <c r="D236" s="790"/>
      <c r="E236" s="790"/>
      <c r="G236" s="11">
        <f>C236*D236</f>
        <v>0</v>
      </c>
      <c r="H236" s="11">
        <f>G236*12</f>
        <v>0</v>
      </c>
    </row>
    <row r="237" spans="1:9" ht="29.25" customHeight="1">
      <c r="B237" s="790" t="s">
        <v>841</v>
      </c>
      <c r="C237" s="790"/>
      <c r="D237" s="790"/>
      <c r="E237" s="790"/>
      <c r="G237" s="11">
        <f>C237*D237</f>
        <v>0</v>
      </c>
      <c r="H237" s="11">
        <f>G237*12</f>
        <v>0</v>
      </c>
    </row>
    <row r="238" spans="1:9">
      <c r="A238" s="3" t="s">
        <v>658</v>
      </c>
      <c r="B238" s="4" t="s">
        <v>339</v>
      </c>
      <c r="C238" s="3">
        <v>1</v>
      </c>
      <c r="D238" s="3">
        <v>999.25</v>
      </c>
      <c r="G238" s="11">
        <f t="shared" ref="G238:G266" si="24">ROUND(C238*D238,2)</f>
        <v>999.25</v>
      </c>
      <c r="H238" s="11">
        <f t="shared" ref="H238:H266" si="25">G238*4</f>
        <v>3997</v>
      </c>
    </row>
    <row r="239" spans="1:9">
      <c r="A239" s="3" t="s">
        <v>660</v>
      </c>
      <c r="B239" s="4" t="s">
        <v>350</v>
      </c>
      <c r="C239" s="3">
        <v>0.5</v>
      </c>
      <c r="D239" s="3">
        <v>712.75</v>
      </c>
      <c r="G239" s="11">
        <f t="shared" si="24"/>
        <v>356.38</v>
      </c>
      <c r="H239" s="11">
        <f t="shared" si="25"/>
        <v>1425.52</v>
      </c>
    </row>
    <row r="240" spans="1:9">
      <c r="A240" s="3" t="s">
        <v>661</v>
      </c>
      <c r="B240" s="4" t="s">
        <v>351</v>
      </c>
      <c r="C240" s="3">
        <v>0.5</v>
      </c>
      <c r="D240" s="3">
        <v>820.81</v>
      </c>
      <c r="G240" s="11">
        <f t="shared" si="24"/>
        <v>410.41</v>
      </c>
      <c r="H240" s="11">
        <f t="shared" si="25"/>
        <v>1641.64</v>
      </c>
    </row>
    <row r="241" spans="1:8">
      <c r="A241" s="3" t="s">
        <v>662</v>
      </c>
      <c r="B241" s="4" t="s">
        <v>352</v>
      </c>
      <c r="C241" s="3">
        <v>1</v>
      </c>
      <c r="D241" s="3">
        <v>642</v>
      </c>
      <c r="G241" s="11">
        <f t="shared" si="24"/>
        <v>642</v>
      </c>
      <c r="H241" s="11">
        <f t="shared" si="25"/>
        <v>2568</v>
      </c>
    </row>
    <row r="242" spans="1:8">
      <c r="A242" s="3" t="s">
        <v>663</v>
      </c>
      <c r="B242" s="4" t="s">
        <v>352</v>
      </c>
      <c r="C242" s="3">
        <v>1</v>
      </c>
      <c r="D242" s="3">
        <v>685.2</v>
      </c>
      <c r="G242" s="11">
        <f t="shared" si="24"/>
        <v>685.2</v>
      </c>
      <c r="H242" s="11">
        <f t="shared" si="25"/>
        <v>2740.8</v>
      </c>
    </row>
    <row r="243" spans="1:8">
      <c r="A243" s="3" t="s">
        <v>664</v>
      </c>
      <c r="B243" s="4" t="s">
        <v>352</v>
      </c>
      <c r="C243" s="3">
        <v>1.5</v>
      </c>
      <c r="D243" s="3">
        <v>597.6</v>
      </c>
      <c r="G243" s="11">
        <f t="shared" si="24"/>
        <v>896.4</v>
      </c>
      <c r="H243" s="11">
        <f t="shared" si="25"/>
        <v>3585.6</v>
      </c>
    </row>
    <row r="244" spans="1:8">
      <c r="A244" s="3" t="s">
        <v>665</v>
      </c>
      <c r="B244" s="4" t="s">
        <v>363</v>
      </c>
      <c r="C244" s="3">
        <v>1</v>
      </c>
      <c r="D244" s="3">
        <v>656.65</v>
      </c>
      <c r="G244" s="11">
        <f t="shared" si="24"/>
        <v>656.65</v>
      </c>
      <c r="H244" s="11">
        <f t="shared" si="25"/>
        <v>2626.6</v>
      </c>
    </row>
    <row r="245" spans="1:8">
      <c r="A245" s="3" t="s">
        <v>666</v>
      </c>
      <c r="B245" s="4" t="s">
        <v>363</v>
      </c>
      <c r="C245" s="3">
        <v>1</v>
      </c>
      <c r="D245" s="3">
        <v>572.70000000000005</v>
      </c>
      <c r="G245" s="11">
        <f t="shared" si="24"/>
        <v>572.70000000000005</v>
      </c>
      <c r="H245" s="11">
        <f t="shared" si="25"/>
        <v>2290.8000000000002</v>
      </c>
    </row>
    <row r="246" spans="1:8">
      <c r="A246" s="3" t="s">
        <v>667</v>
      </c>
      <c r="B246" s="4" t="s">
        <v>364</v>
      </c>
      <c r="C246" s="3">
        <v>2</v>
      </c>
      <c r="D246" s="3">
        <v>572.70000000000005</v>
      </c>
      <c r="G246" s="11">
        <f t="shared" si="24"/>
        <v>1145.4000000000001</v>
      </c>
      <c r="H246" s="11">
        <f t="shared" si="25"/>
        <v>4581.6000000000004</v>
      </c>
    </row>
    <row r="247" spans="1:8" ht="30">
      <c r="A247" s="71">
        <v>10</v>
      </c>
      <c r="B247" s="4" t="s">
        <v>353</v>
      </c>
      <c r="C247" s="3">
        <v>1</v>
      </c>
      <c r="D247" s="3">
        <v>453.2</v>
      </c>
      <c r="G247" s="11">
        <f t="shared" si="24"/>
        <v>453.2</v>
      </c>
      <c r="H247" s="11">
        <f t="shared" si="25"/>
        <v>1812.8</v>
      </c>
    </row>
    <row r="248" spans="1:8">
      <c r="A248" s="71">
        <v>11</v>
      </c>
      <c r="B248" s="4" t="s">
        <v>354</v>
      </c>
      <c r="C248" s="3">
        <v>3.5</v>
      </c>
      <c r="D248" s="3">
        <v>412</v>
      </c>
      <c r="G248" s="11">
        <f t="shared" si="24"/>
        <v>1442</v>
      </c>
      <c r="H248" s="11">
        <f t="shared" si="25"/>
        <v>5768</v>
      </c>
    </row>
    <row r="249" spans="1:8">
      <c r="A249" s="71">
        <v>12</v>
      </c>
      <c r="B249" s="4" t="s">
        <v>355</v>
      </c>
      <c r="C249" s="3">
        <v>2.5</v>
      </c>
      <c r="D249" s="3">
        <v>473.8</v>
      </c>
      <c r="G249" s="11">
        <f t="shared" si="24"/>
        <v>1184.5</v>
      </c>
      <c r="H249" s="11">
        <f t="shared" si="25"/>
        <v>4738</v>
      </c>
    </row>
    <row r="250" spans="1:8" ht="30">
      <c r="A250" s="71">
        <v>13</v>
      </c>
      <c r="B250" s="4" t="s">
        <v>356</v>
      </c>
      <c r="C250" s="3">
        <v>1</v>
      </c>
      <c r="D250" s="3">
        <v>501.4</v>
      </c>
      <c r="G250" s="11">
        <f t="shared" si="24"/>
        <v>501.4</v>
      </c>
      <c r="H250" s="11">
        <f t="shared" si="25"/>
        <v>2005.6</v>
      </c>
    </row>
    <row r="251" spans="1:8" ht="30">
      <c r="A251" s="71">
        <v>14</v>
      </c>
      <c r="B251" s="4" t="s">
        <v>357</v>
      </c>
      <c r="C251" s="3">
        <v>0.5</v>
      </c>
      <c r="D251" s="3">
        <v>412</v>
      </c>
      <c r="G251" s="11">
        <f t="shared" si="24"/>
        <v>206</v>
      </c>
      <c r="H251" s="11">
        <f t="shared" si="25"/>
        <v>824</v>
      </c>
    </row>
    <row r="252" spans="1:8" ht="30">
      <c r="A252" s="71">
        <v>15</v>
      </c>
      <c r="B252" s="4" t="s">
        <v>362</v>
      </c>
      <c r="C252" s="3">
        <v>1</v>
      </c>
      <c r="D252" s="3">
        <v>511.5</v>
      </c>
      <c r="G252" s="11">
        <f t="shared" si="24"/>
        <v>511.5</v>
      </c>
      <c r="H252" s="11">
        <f t="shared" si="25"/>
        <v>2046</v>
      </c>
    </row>
    <row r="253" spans="1:8">
      <c r="A253" s="71">
        <v>16</v>
      </c>
      <c r="B253" s="4" t="s">
        <v>361</v>
      </c>
      <c r="C253" s="3">
        <v>1.25</v>
      </c>
      <c r="D253" s="3">
        <v>412</v>
      </c>
      <c r="G253" s="11">
        <f t="shared" si="24"/>
        <v>515</v>
      </c>
      <c r="H253" s="11">
        <f t="shared" si="25"/>
        <v>2060</v>
      </c>
    </row>
    <row r="254" spans="1:8" ht="30">
      <c r="A254" s="71">
        <v>17</v>
      </c>
      <c r="B254" s="4" t="s">
        <v>360</v>
      </c>
      <c r="C254" s="3">
        <v>3</v>
      </c>
      <c r="D254" s="3">
        <v>396</v>
      </c>
      <c r="G254" s="11">
        <f t="shared" si="24"/>
        <v>1188</v>
      </c>
      <c r="H254" s="11">
        <f t="shared" si="25"/>
        <v>4752</v>
      </c>
    </row>
    <row r="255" spans="1:8" ht="30">
      <c r="A255" s="71">
        <v>18</v>
      </c>
      <c r="B255" s="4" t="s">
        <v>358</v>
      </c>
      <c r="C255" s="3">
        <v>1</v>
      </c>
      <c r="D255" s="3">
        <v>396</v>
      </c>
      <c r="G255" s="11">
        <f t="shared" si="24"/>
        <v>396</v>
      </c>
      <c r="H255" s="11">
        <f t="shared" si="25"/>
        <v>1584</v>
      </c>
    </row>
    <row r="256" spans="1:8">
      <c r="A256" s="71">
        <v>19</v>
      </c>
      <c r="B256" s="4" t="s">
        <v>359</v>
      </c>
      <c r="C256" s="3">
        <v>2</v>
      </c>
      <c r="D256" s="3">
        <v>473.8</v>
      </c>
      <c r="G256" s="11">
        <f t="shared" si="24"/>
        <v>947.6</v>
      </c>
      <c r="H256" s="11">
        <f t="shared" si="25"/>
        <v>3790.4</v>
      </c>
    </row>
    <row r="257" spans="1:8">
      <c r="A257" s="71">
        <v>20</v>
      </c>
      <c r="B257" s="4" t="s">
        <v>359</v>
      </c>
      <c r="C257" s="3">
        <v>3</v>
      </c>
      <c r="D257" s="3">
        <v>455.4</v>
      </c>
      <c r="G257" s="11">
        <f t="shared" si="24"/>
        <v>1366.2</v>
      </c>
      <c r="H257" s="11">
        <f t="shared" si="25"/>
        <v>5464.8</v>
      </c>
    </row>
    <row r="258" spans="1:8" ht="30">
      <c r="A258" s="71">
        <v>21</v>
      </c>
      <c r="B258" s="4" t="s">
        <v>365</v>
      </c>
      <c r="C258" s="3">
        <v>1.5</v>
      </c>
      <c r="D258" s="3">
        <v>362</v>
      </c>
      <c r="G258" s="11">
        <f t="shared" si="24"/>
        <v>543</v>
      </c>
      <c r="H258" s="11">
        <f t="shared" si="25"/>
        <v>2172</v>
      </c>
    </row>
    <row r="259" spans="1:8" ht="30">
      <c r="A259" s="71">
        <v>22</v>
      </c>
      <c r="B259" s="4" t="s">
        <v>367</v>
      </c>
      <c r="C259" s="3">
        <v>1</v>
      </c>
      <c r="D259" s="3">
        <v>362</v>
      </c>
      <c r="G259" s="11">
        <f t="shared" si="24"/>
        <v>362</v>
      </c>
      <c r="H259" s="11">
        <f t="shared" si="25"/>
        <v>1448</v>
      </c>
    </row>
    <row r="260" spans="1:8" ht="30">
      <c r="A260" s="71">
        <v>23</v>
      </c>
      <c r="B260" s="4" t="s">
        <v>366</v>
      </c>
      <c r="C260" s="3">
        <v>3.5</v>
      </c>
      <c r="D260" s="3">
        <v>362</v>
      </c>
      <c r="G260" s="11">
        <f t="shared" si="24"/>
        <v>1267</v>
      </c>
      <c r="H260" s="11">
        <f t="shared" si="25"/>
        <v>5068</v>
      </c>
    </row>
    <row r="261" spans="1:8" ht="30">
      <c r="A261" s="71">
        <v>24</v>
      </c>
      <c r="B261" s="4" t="s">
        <v>368</v>
      </c>
      <c r="C261" s="3">
        <v>2.5</v>
      </c>
      <c r="D261" s="3">
        <v>416.3</v>
      </c>
      <c r="G261" s="11">
        <f t="shared" si="24"/>
        <v>1040.75</v>
      </c>
      <c r="H261" s="11">
        <f t="shared" si="25"/>
        <v>4163</v>
      </c>
    </row>
    <row r="262" spans="1:8" ht="30">
      <c r="A262" s="71">
        <v>25</v>
      </c>
      <c r="B262" s="4" t="s">
        <v>369</v>
      </c>
      <c r="C262" s="3">
        <v>1</v>
      </c>
      <c r="D262" s="3">
        <v>362</v>
      </c>
      <c r="G262" s="11">
        <f t="shared" si="24"/>
        <v>362</v>
      </c>
      <c r="H262" s="11">
        <f t="shared" si="25"/>
        <v>1448</v>
      </c>
    </row>
    <row r="263" spans="1:8" ht="30">
      <c r="A263" s="71">
        <v>26</v>
      </c>
      <c r="B263" s="4" t="s">
        <v>442</v>
      </c>
      <c r="C263" s="3">
        <v>3</v>
      </c>
      <c r="D263" s="3">
        <v>362</v>
      </c>
      <c r="G263" s="11">
        <f t="shared" si="24"/>
        <v>1086</v>
      </c>
      <c r="H263" s="11">
        <f t="shared" si="25"/>
        <v>4344</v>
      </c>
    </row>
    <row r="264" spans="1:8">
      <c r="A264" s="71">
        <v>27</v>
      </c>
      <c r="B264" s="4" t="s">
        <v>335</v>
      </c>
      <c r="C264" s="3">
        <v>1</v>
      </c>
      <c r="D264" s="3">
        <v>362</v>
      </c>
      <c r="G264" s="11">
        <f t="shared" si="24"/>
        <v>362</v>
      </c>
      <c r="H264" s="11">
        <f t="shared" si="25"/>
        <v>1448</v>
      </c>
    </row>
    <row r="265" spans="1:8" ht="30">
      <c r="A265" s="71">
        <v>28</v>
      </c>
      <c r="B265" s="4" t="s">
        <v>337</v>
      </c>
      <c r="C265" s="3">
        <v>1.25</v>
      </c>
      <c r="D265" s="3">
        <v>352</v>
      </c>
      <c r="G265" s="11">
        <f t="shared" si="24"/>
        <v>440</v>
      </c>
      <c r="H265" s="11">
        <f t="shared" si="25"/>
        <v>1760</v>
      </c>
    </row>
    <row r="266" spans="1:8" ht="30">
      <c r="A266" s="71">
        <v>29</v>
      </c>
      <c r="B266" s="4" t="s">
        <v>370</v>
      </c>
      <c r="C266" s="3">
        <v>0.75</v>
      </c>
      <c r="D266" s="3">
        <v>352</v>
      </c>
      <c r="G266" s="11">
        <f t="shared" si="24"/>
        <v>264</v>
      </c>
      <c r="H266" s="11">
        <f t="shared" si="25"/>
        <v>1056</v>
      </c>
    </row>
    <row r="267" spans="1:8">
      <c r="G267" s="11"/>
      <c r="H267" s="11">
        <f>G267*4</f>
        <v>0</v>
      </c>
    </row>
    <row r="268" spans="1:8" ht="20.25" customHeight="1">
      <c r="G268" s="11">
        <f>C268*D268</f>
        <v>0</v>
      </c>
      <c r="H268" s="11">
        <f>G268*12</f>
        <v>0</v>
      </c>
    </row>
    <row r="269" spans="1:8">
      <c r="B269" s="2" t="s">
        <v>681</v>
      </c>
      <c r="C269" s="3">
        <f>SUM(C238:C266)</f>
        <v>44.75</v>
      </c>
      <c r="E269" s="3">
        <f>SUM(E238:E266)</f>
        <v>0</v>
      </c>
      <c r="F269" s="3">
        <f>SUM(F238:F266)</f>
        <v>0</v>
      </c>
      <c r="G269" s="11">
        <f>SUM(G238:G266)</f>
        <v>20802.54</v>
      </c>
      <c r="H269" s="11">
        <f>SUM(H238:H266)</f>
        <v>83210.16</v>
      </c>
    </row>
    <row r="270" spans="1:8">
      <c r="B270" s="2" t="s">
        <v>682</v>
      </c>
      <c r="C270" s="3">
        <f>SUM(C238:C246)</f>
        <v>9.5</v>
      </c>
      <c r="E270" s="3">
        <f>SUM(E238:E246)</f>
        <v>0</v>
      </c>
      <c r="F270" s="3">
        <f>SUM(F238:F246)</f>
        <v>0</v>
      </c>
      <c r="G270" s="11">
        <f>SUM(G238:G246)</f>
        <v>6364.39</v>
      </c>
      <c r="H270" s="11">
        <f>SUM(H238:H246)</f>
        <v>25457.56</v>
      </c>
    </row>
    <row r="271" spans="1:8">
      <c r="B271" s="2" t="s">
        <v>683</v>
      </c>
      <c r="C271" s="3">
        <f>SUM(C247:C257)</f>
        <v>19.75</v>
      </c>
      <c r="E271" s="3">
        <f>SUM(E247:E256)</f>
        <v>0</v>
      </c>
      <c r="F271" s="3">
        <f>SUM(F247:F256)</f>
        <v>0</v>
      </c>
      <c r="G271" s="3">
        <f>SUM(G247:G257)</f>
        <v>8711.4</v>
      </c>
      <c r="H271" s="3">
        <f>SUM(H247:H257)</f>
        <v>34845.599999999999</v>
      </c>
    </row>
    <row r="272" spans="1:8">
      <c r="B272" s="2" t="s">
        <v>719</v>
      </c>
      <c r="C272" s="3">
        <f>SUM(C258:C266)</f>
        <v>15.5</v>
      </c>
      <c r="E272" s="3">
        <f>SUM(E258:E266)</f>
        <v>0</v>
      </c>
      <c r="F272" s="3">
        <f>SUM(F258:F266)</f>
        <v>0</v>
      </c>
      <c r="G272" s="11">
        <f>SUM(G258:G266)</f>
        <v>5726.75</v>
      </c>
      <c r="H272" s="11">
        <f>SUM(H258:H266)</f>
        <v>22907</v>
      </c>
    </row>
    <row r="273" spans="1:8">
      <c r="B273" s="2" t="s">
        <v>684</v>
      </c>
      <c r="G273" s="11"/>
      <c r="H273" s="11"/>
    </row>
    <row r="274" spans="1:8">
      <c r="G274" s="11">
        <f>C274*D274</f>
        <v>0</v>
      </c>
      <c r="H274" s="11">
        <f>G274*12</f>
        <v>0</v>
      </c>
    </row>
    <row r="275" spans="1:8" ht="14.25" customHeight="1">
      <c r="G275" s="11">
        <f>C275*D275</f>
        <v>0</v>
      </c>
      <c r="H275" s="11">
        <f>G275*12</f>
        <v>0</v>
      </c>
    </row>
    <row r="276" spans="1:8" ht="7.5" customHeight="1">
      <c r="G276" s="11">
        <f>C276*D276</f>
        <v>0</v>
      </c>
      <c r="H276" s="11">
        <f>G276*12</f>
        <v>0</v>
      </c>
    </row>
    <row r="277" spans="1:8" ht="30.75" customHeight="1">
      <c r="B277" s="790" t="s">
        <v>879</v>
      </c>
      <c r="C277" s="790"/>
      <c r="D277" s="790"/>
      <c r="G277" s="11">
        <f>C277*D277</f>
        <v>0</v>
      </c>
      <c r="H277" s="11">
        <f>G277*12</f>
        <v>0</v>
      </c>
    </row>
    <row r="278" spans="1:8" ht="30">
      <c r="A278" s="3" t="s">
        <v>658</v>
      </c>
      <c r="B278" s="4" t="s">
        <v>371</v>
      </c>
      <c r="C278" s="3">
        <v>1</v>
      </c>
      <c r="D278" s="3">
        <v>546</v>
      </c>
      <c r="G278" s="11">
        <f t="shared" ref="G278:G285" si="26">ROUND(C278*D278,2)</f>
        <v>546</v>
      </c>
      <c r="H278" s="11">
        <f t="shared" ref="H278:H285" si="27">G278*4</f>
        <v>2184</v>
      </c>
    </row>
    <row r="279" spans="1:8">
      <c r="A279" s="3" t="s">
        <v>660</v>
      </c>
      <c r="B279" s="4" t="s">
        <v>333</v>
      </c>
      <c r="C279" s="3">
        <v>2.5</v>
      </c>
      <c r="D279" s="3">
        <v>382</v>
      </c>
      <c r="G279" s="11">
        <f t="shared" si="26"/>
        <v>955</v>
      </c>
      <c r="H279" s="11">
        <f t="shared" si="27"/>
        <v>3820</v>
      </c>
    </row>
    <row r="280" spans="1:8">
      <c r="B280" s="4" t="s">
        <v>333</v>
      </c>
      <c r="C280" s="3">
        <v>1</v>
      </c>
      <c r="D280" s="3">
        <v>396</v>
      </c>
      <c r="G280" s="11">
        <f t="shared" si="26"/>
        <v>396</v>
      </c>
      <c r="H280" s="11">
        <f t="shared" si="27"/>
        <v>1584</v>
      </c>
    </row>
    <row r="281" spans="1:8">
      <c r="B281" s="4" t="s">
        <v>333</v>
      </c>
      <c r="C281" s="3">
        <v>1</v>
      </c>
      <c r="D281" s="3">
        <v>412</v>
      </c>
      <c r="G281" s="11">
        <f t="shared" si="26"/>
        <v>412</v>
      </c>
      <c r="H281" s="11">
        <f t="shared" si="27"/>
        <v>1648</v>
      </c>
    </row>
    <row r="282" spans="1:8">
      <c r="A282" s="3" t="s">
        <v>661</v>
      </c>
      <c r="B282" s="4" t="s">
        <v>334</v>
      </c>
      <c r="C282" s="3">
        <v>1</v>
      </c>
      <c r="D282" s="3">
        <v>382</v>
      </c>
      <c r="G282" s="11">
        <f t="shared" si="26"/>
        <v>382</v>
      </c>
      <c r="H282" s="11">
        <f t="shared" si="27"/>
        <v>1528</v>
      </c>
    </row>
    <row r="283" spans="1:8" ht="30">
      <c r="A283" s="3" t="s">
        <v>662</v>
      </c>
      <c r="B283" s="4" t="s">
        <v>336</v>
      </c>
      <c r="C283" s="3">
        <v>4.5</v>
      </c>
      <c r="D283" s="3">
        <v>362</v>
      </c>
      <c r="G283" s="11">
        <f t="shared" si="26"/>
        <v>1629</v>
      </c>
      <c r="H283" s="11">
        <f t="shared" si="27"/>
        <v>6516</v>
      </c>
    </row>
    <row r="284" spans="1:8" ht="30">
      <c r="A284" s="3" t="s">
        <v>663</v>
      </c>
      <c r="B284" s="4" t="s">
        <v>337</v>
      </c>
      <c r="C284" s="3">
        <v>0.75</v>
      </c>
      <c r="D284" s="3">
        <v>362</v>
      </c>
      <c r="G284" s="11">
        <f t="shared" si="26"/>
        <v>271.5</v>
      </c>
      <c r="H284" s="11">
        <f t="shared" si="27"/>
        <v>1086</v>
      </c>
    </row>
    <row r="285" spans="1:8" ht="30">
      <c r="A285" s="3" t="s">
        <v>664</v>
      </c>
      <c r="B285" s="4" t="s">
        <v>370</v>
      </c>
      <c r="C285" s="3">
        <v>0.75</v>
      </c>
      <c r="D285" s="3">
        <v>352</v>
      </c>
      <c r="G285" s="11">
        <f t="shared" si="26"/>
        <v>264</v>
      </c>
      <c r="H285" s="11">
        <f t="shared" si="27"/>
        <v>1056</v>
      </c>
    </row>
    <row r="286" spans="1:8" ht="30" customHeight="1">
      <c r="G286" s="11">
        <f>C286*D286</f>
        <v>0</v>
      </c>
      <c r="H286" s="11">
        <f>G286*4</f>
        <v>0</v>
      </c>
    </row>
    <row r="287" spans="1:8">
      <c r="B287" s="2" t="s">
        <v>681</v>
      </c>
      <c r="C287" s="3">
        <f>SUM(C278:C285)</f>
        <v>12.5</v>
      </c>
      <c r="E287" s="3">
        <f>SUM(E278:E285)</f>
        <v>0</v>
      </c>
      <c r="F287" s="3">
        <f>SUM(F278:F285)</f>
        <v>0</v>
      </c>
      <c r="G287" s="11">
        <f>SUM(G278:G285)</f>
        <v>4855.5</v>
      </c>
      <c r="H287" s="11">
        <f>SUM(H278:H285)</f>
        <v>19422</v>
      </c>
    </row>
    <row r="288" spans="1:8" ht="15" customHeight="1">
      <c r="B288" s="2" t="s">
        <v>682</v>
      </c>
      <c r="C288" s="3">
        <f>SUM(C278)</f>
        <v>1</v>
      </c>
      <c r="E288" s="3">
        <f>E278</f>
        <v>0</v>
      </c>
      <c r="F288" s="3">
        <f>F278</f>
        <v>0</v>
      </c>
      <c r="G288" s="11">
        <f>SUM(G278)</f>
        <v>546</v>
      </c>
      <c r="H288" s="11">
        <f>SUM(H278)</f>
        <v>2184</v>
      </c>
    </row>
    <row r="289" spans="1:8">
      <c r="B289" s="2" t="s">
        <v>683</v>
      </c>
      <c r="C289" s="3">
        <f>SUM(C279:C282)</f>
        <v>5.5</v>
      </c>
      <c r="E289" s="3">
        <f>E279+E282</f>
        <v>0</v>
      </c>
      <c r="F289" s="3">
        <f>F279+F282</f>
        <v>0</v>
      </c>
      <c r="G289" s="11">
        <f>SUM(G279:G282)</f>
        <v>2145</v>
      </c>
      <c r="H289" s="11">
        <f>SUM(H279:H282)</f>
        <v>8580</v>
      </c>
    </row>
    <row r="290" spans="1:8">
      <c r="B290" s="2" t="s">
        <v>719</v>
      </c>
      <c r="C290" s="3">
        <f>SUM(C283:C285)</f>
        <v>6</v>
      </c>
      <c r="E290" s="3">
        <f>E283+E284+E285</f>
        <v>0</v>
      </c>
      <c r="F290" s="3">
        <f>F283+F284+F285</f>
        <v>0</v>
      </c>
      <c r="G290" s="11">
        <f>SUM(G283:G285)</f>
        <v>2164.5</v>
      </c>
      <c r="H290" s="11">
        <f>SUM(H283:H285)</f>
        <v>8658</v>
      </c>
    </row>
    <row r="291" spans="1:8">
      <c r="G291" s="11">
        <f>C291*D291</f>
        <v>0</v>
      </c>
      <c r="H291" s="11">
        <f>G291*12</f>
        <v>0</v>
      </c>
    </row>
    <row r="292" spans="1:8" ht="25.5" customHeight="1">
      <c r="G292" s="11">
        <f>C292*D292</f>
        <v>0</v>
      </c>
      <c r="H292" s="11">
        <f>G292*12</f>
        <v>0</v>
      </c>
    </row>
    <row r="293" spans="1:8" ht="51.75" customHeight="1">
      <c r="B293" s="790" t="s">
        <v>880</v>
      </c>
      <c r="C293" s="790"/>
      <c r="D293" s="790"/>
      <c r="E293" s="790"/>
      <c r="F293" s="790"/>
      <c r="G293" s="11">
        <f>C293*D293</f>
        <v>0</v>
      </c>
      <c r="H293" s="11">
        <f>G293*12</f>
        <v>0</v>
      </c>
    </row>
    <row r="294" spans="1:8">
      <c r="A294" s="3" t="s">
        <v>658</v>
      </c>
      <c r="B294" s="4" t="s">
        <v>721</v>
      </c>
      <c r="C294" s="3">
        <v>0.75</v>
      </c>
      <c r="D294" s="3">
        <v>627.9</v>
      </c>
      <c r="G294" s="11">
        <f t="shared" ref="G294:G302" si="28">ROUND(C294*D294,2)</f>
        <v>470.93</v>
      </c>
      <c r="H294" s="11">
        <f t="shared" ref="H294:H302" si="29">G294*4</f>
        <v>1883.72</v>
      </c>
    </row>
    <row r="295" spans="1:8">
      <c r="A295" s="3" t="s">
        <v>660</v>
      </c>
      <c r="B295" s="4" t="s">
        <v>722</v>
      </c>
      <c r="C295" s="3">
        <v>0.75</v>
      </c>
      <c r="D295" s="3">
        <v>572.70000000000005</v>
      </c>
      <c r="G295" s="11">
        <f t="shared" si="28"/>
        <v>429.53</v>
      </c>
      <c r="H295" s="11">
        <f t="shared" si="29"/>
        <v>1718.12</v>
      </c>
    </row>
    <row r="296" spans="1:8">
      <c r="A296" s="3" t="s">
        <v>661</v>
      </c>
      <c r="B296" s="4" t="s">
        <v>334</v>
      </c>
      <c r="C296" s="3">
        <v>1</v>
      </c>
      <c r="D296" s="3">
        <v>501.4</v>
      </c>
      <c r="G296" s="11">
        <f t="shared" si="28"/>
        <v>501.4</v>
      </c>
      <c r="H296" s="11">
        <f t="shared" si="29"/>
        <v>2005.6</v>
      </c>
    </row>
    <row r="297" spans="1:8">
      <c r="A297" s="3" t="s">
        <v>662</v>
      </c>
      <c r="B297" s="4" t="s">
        <v>372</v>
      </c>
      <c r="C297" s="3">
        <v>5</v>
      </c>
      <c r="D297" s="3">
        <v>473.8</v>
      </c>
      <c r="G297" s="11">
        <f t="shared" si="28"/>
        <v>2369</v>
      </c>
      <c r="H297" s="11">
        <f t="shared" si="29"/>
        <v>9476</v>
      </c>
    </row>
    <row r="298" spans="1:8">
      <c r="A298" s="3" t="s">
        <v>663</v>
      </c>
      <c r="B298" s="4" t="s">
        <v>373</v>
      </c>
      <c r="C298" s="3">
        <v>5</v>
      </c>
      <c r="D298" s="3">
        <v>473.8</v>
      </c>
      <c r="G298" s="11">
        <f t="shared" si="28"/>
        <v>2369</v>
      </c>
      <c r="H298" s="11">
        <f t="shared" si="29"/>
        <v>9476</v>
      </c>
    </row>
    <row r="299" spans="1:8" ht="30">
      <c r="A299" s="3" t="s">
        <v>664</v>
      </c>
      <c r="B299" s="4" t="s">
        <v>374</v>
      </c>
      <c r="C299" s="3">
        <v>5</v>
      </c>
      <c r="D299" s="3">
        <v>416.3</v>
      </c>
      <c r="G299" s="11">
        <f t="shared" si="28"/>
        <v>2081.5</v>
      </c>
      <c r="H299" s="11">
        <f t="shared" si="29"/>
        <v>8326</v>
      </c>
    </row>
    <row r="300" spans="1:8" ht="30">
      <c r="A300" s="3" t="s">
        <v>665</v>
      </c>
      <c r="B300" s="4" t="s">
        <v>375</v>
      </c>
      <c r="C300" s="3">
        <v>5</v>
      </c>
      <c r="D300" s="3">
        <v>416.3</v>
      </c>
      <c r="G300" s="11">
        <f t="shared" si="28"/>
        <v>2081.5</v>
      </c>
      <c r="H300" s="11">
        <f t="shared" si="29"/>
        <v>8326</v>
      </c>
    </row>
    <row r="301" spans="1:8" ht="30">
      <c r="A301" s="3" t="s">
        <v>666</v>
      </c>
      <c r="B301" s="4" t="s">
        <v>337</v>
      </c>
      <c r="C301" s="3">
        <v>0.75</v>
      </c>
      <c r="D301" s="3">
        <v>404.8</v>
      </c>
      <c r="G301" s="11">
        <f t="shared" si="28"/>
        <v>303.60000000000002</v>
      </c>
      <c r="H301" s="11">
        <f t="shared" si="29"/>
        <v>1214.4000000000001</v>
      </c>
    </row>
    <row r="302" spans="1:8" ht="15" customHeight="1">
      <c r="A302" s="3" t="s">
        <v>667</v>
      </c>
      <c r="B302" s="4" t="s">
        <v>335</v>
      </c>
      <c r="C302" s="3">
        <v>1</v>
      </c>
      <c r="D302" s="3">
        <v>416.3</v>
      </c>
      <c r="G302" s="11">
        <f t="shared" si="28"/>
        <v>416.3</v>
      </c>
      <c r="H302" s="11">
        <f t="shared" si="29"/>
        <v>1665.2</v>
      </c>
    </row>
    <row r="303" spans="1:8" ht="46.5" customHeight="1">
      <c r="G303" s="11">
        <f>C303*D303</f>
        <v>0</v>
      </c>
      <c r="H303" s="11">
        <f>G303*12</f>
        <v>0</v>
      </c>
    </row>
    <row r="304" spans="1:8">
      <c r="B304" s="2" t="s">
        <v>681</v>
      </c>
      <c r="C304" s="3">
        <f>SUM(C294:C302)</f>
        <v>24.25</v>
      </c>
      <c r="E304" s="3">
        <f>SUM(E294:E302)</f>
        <v>0</v>
      </c>
      <c r="F304" s="3">
        <f>SUM(F294:F302)</f>
        <v>0</v>
      </c>
      <c r="G304" s="11">
        <f>SUM(G294:G302)</f>
        <v>11022.76</v>
      </c>
      <c r="H304" s="11">
        <f>SUM(H294:H302)</f>
        <v>44091.040000000001</v>
      </c>
    </row>
    <row r="305" spans="1:8">
      <c r="B305" s="2" t="s">
        <v>682</v>
      </c>
      <c r="C305" s="3">
        <f>SUM(C294:C295)</f>
        <v>1.5</v>
      </c>
      <c r="E305" s="3">
        <f>E294+E295</f>
        <v>0</v>
      </c>
      <c r="F305" s="3">
        <f>F294+F295</f>
        <v>0</v>
      </c>
      <c r="G305" s="11">
        <f>SUM(G294:G295)</f>
        <v>900.46</v>
      </c>
      <c r="H305" s="11">
        <f>SUM(H294:H295)</f>
        <v>3601.84</v>
      </c>
    </row>
    <row r="306" spans="1:8">
      <c r="B306" s="2" t="s">
        <v>683</v>
      </c>
      <c r="C306" s="3">
        <f>SUM(C296:C298)</f>
        <v>11</v>
      </c>
      <c r="E306" s="3">
        <f>E296+E297+E298</f>
        <v>0</v>
      </c>
      <c r="F306" s="3">
        <f>F296+F297+F298</f>
        <v>0</v>
      </c>
      <c r="G306" s="11">
        <f>SUM(G296:G298)</f>
        <v>5239.3999999999996</v>
      </c>
      <c r="H306" s="11">
        <f>SUM(H296:H298)</f>
        <v>20957.599999999999</v>
      </c>
    </row>
    <row r="307" spans="1:8">
      <c r="B307" s="2" t="s">
        <v>719</v>
      </c>
      <c r="C307" s="3">
        <f>SUM(C299:C302)</f>
        <v>11.75</v>
      </c>
      <c r="E307" s="3">
        <f>E299+E300+E301+E302</f>
        <v>0</v>
      </c>
      <c r="F307" s="3">
        <f>F299+F300+F301+F302</f>
        <v>0</v>
      </c>
      <c r="G307" s="11">
        <f>SUM(G299:G302)</f>
        <v>4882.8999999999996</v>
      </c>
      <c r="H307" s="11">
        <f>SUM(H299:H302)</f>
        <v>19531.599999999999</v>
      </c>
    </row>
    <row r="308" spans="1:8">
      <c r="G308" s="11">
        <f>C308*D308</f>
        <v>0</v>
      </c>
      <c r="H308" s="11">
        <f>G308*12</f>
        <v>0</v>
      </c>
    </row>
    <row r="309" spans="1:8" ht="133.5" customHeight="1">
      <c r="G309" s="11">
        <f>C309*D309</f>
        <v>0</v>
      </c>
      <c r="H309" s="11">
        <f>G309*12</f>
        <v>0</v>
      </c>
    </row>
    <row r="310" spans="1:8">
      <c r="B310" s="791" t="s">
        <v>453</v>
      </c>
      <c r="C310" s="791"/>
      <c r="D310" s="791"/>
      <c r="E310" s="791"/>
      <c r="F310" s="791"/>
      <c r="G310" s="791"/>
      <c r="H310" s="11">
        <f>G310*12</f>
        <v>0</v>
      </c>
    </row>
    <row r="311" spans="1:8" ht="19.5" customHeight="1">
      <c r="B311" s="790" t="s">
        <v>723</v>
      </c>
      <c r="C311" s="790"/>
      <c r="D311" s="790"/>
      <c r="G311" s="11">
        <f>C311*D311</f>
        <v>0</v>
      </c>
      <c r="H311" s="11">
        <f>G311*12</f>
        <v>0</v>
      </c>
    </row>
    <row r="312" spans="1:8" ht="30">
      <c r="A312" s="3" t="s">
        <v>658</v>
      </c>
      <c r="B312" s="4" t="s">
        <v>376</v>
      </c>
      <c r="C312" s="3">
        <v>1</v>
      </c>
      <c r="D312" s="3">
        <v>999.25</v>
      </c>
      <c r="G312" s="11">
        <f t="shared" ref="G312:G327" si="30">ROUND(C312*D312,2)</f>
        <v>999.25</v>
      </c>
      <c r="H312" s="11">
        <f t="shared" ref="H312:H327" si="31">G312*4</f>
        <v>3997</v>
      </c>
    </row>
    <row r="313" spans="1:8">
      <c r="A313" s="3" t="s">
        <v>660</v>
      </c>
      <c r="B313" s="4" t="s">
        <v>724</v>
      </c>
      <c r="C313" s="3">
        <v>0.75</v>
      </c>
      <c r="D313" s="3">
        <v>492.49</v>
      </c>
      <c r="G313" s="11">
        <f t="shared" si="30"/>
        <v>369.37</v>
      </c>
      <c r="H313" s="11">
        <f t="shared" si="31"/>
        <v>1477.48</v>
      </c>
    </row>
    <row r="314" spans="1:8">
      <c r="A314" s="3" t="s">
        <v>661</v>
      </c>
      <c r="B314" s="4" t="s">
        <v>725</v>
      </c>
      <c r="C314" s="3">
        <v>1</v>
      </c>
      <c r="D314" s="3">
        <v>690</v>
      </c>
      <c r="G314" s="11">
        <f t="shared" si="30"/>
        <v>690</v>
      </c>
      <c r="H314" s="11">
        <f t="shared" si="31"/>
        <v>2760</v>
      </c>
    </row>
    <row r="315" spans="1:8">
      <c r="A315" s="3" t="s">
        <v>662</v>
      </c>
      <c r="B315" s="4" t="s">
        <v>377</v>
      </c>
      <c r="C315" s="3">
        <v>3.5</v>
      </c>
      <c r="D315" s="3">
        <v>588.5</v>
      </c>
      <c r="G315" s="11">
        <f t="shared" si="30"/>
        <v>2059.75</v>
      </c>
      <c r="H315" s="11">
        <f t="shared" si="31"/>
        <v>8239</v>
      </c>
    </row>
    <row r="316" spans="1:8">
      <c r="A316" s="3" t="s">
        <v>663</v>
      </c>
      <c r="B316" s="4" t="s">
        <v>872</v>
      </c>
      <c r="C316" s="3">
        <v>1</v>
      </c>
      <c r="D316" s="3">
        <v>479.6</v>
      </c>
      <c r="G316" s="11">
        <f t="shared" si="30"/>
        <v>479.6</v>
      </c>
      <c r="H316" s="11">
        <f t="shared" si="31"/>
        <v>1918.4</v>
      </c>
    </row>
    <row r="317" spans="1:8">
      <c r="A317" s="3" t="s">
        <v>726</v>
      </c>
      <c r="B317" s="4" t="s">
        <v>727</v>
      </c>
      <c r="C317" s="3">
        <v>4.5</v>
      </c>
      <c r="D317" s="3">
        <v>465</v>
      </c>
      <c r="G317" s="11">
        <f t="shared" si="30"/>
        <v>2092.5</v>
      </c>
      <c r="H317" s="11">
        <f t="shared" si="31"/>
        <v>8370</v>
      </c>
    </row>
    <row r="318" spans="1:8" ht="28.5" customHeight="1">
      <c r="A318" s="3" t="s">
        <v>665</v>
      </c>
      <c r="B318" s="4" t="s">
        <v>378</v>
      </c>
      <c r="C318" s="3">
        <v>1.5</v>
      </c>
      <c r="D318" s="3">
        <v>501.4</v>
      </c>
      <c r="G318" s="11">
        <f t="shared" si="30"/>
        <v>752.1</v>
      </c>
      <c r="H318" s="11">
        <f t="shared" si="31"/>
        <v>3008.4</v>
      </c>
    </row>
    <row r="319" spans="1:8" ht="28.5" customHeight="1">
      <c r="A319" s="3" t="s">
        <v>666</v>
      </c>
      <c r="B319" s="4" t="s">
        <v>378</v>
      </c>
      <c r="C319" s="3">
        <v>2</v>
      </c>
      <c r="D319" s="3">
        <v>455.4</v>
      </c>
      <c r="G319" s="11">
        <f t="shared" si="30"/>
        <v>910.8</v>
      </c>
      <c r="H319" s="11">
        <f t="shared" si="31"/>
        <v>3643.2</v>
      </c>
    </row>
    <row r="320" spans="1:8" ht="28.5" customHeight="1">
      <c r="A320" s="3" t="s">
        <v>667</v>
      </c>
      <c r="B320" s="4" t="s">
        <v>378</v>
      </c>
      <c r="C320" s="3">
        <v>1</v>
      </c>
      <c r="D320" s="3">
        <v>473.8</v>
      </c>
      <c r="G320" s="11">
        <f t="shared" si="30"/>
        <v>473.8</v>
      </c>
      <c r="H320" s="11">
        <f t="shared" si="31"/>
        <v>1895.2</v>
      </c>
    </row>
    <row r="321" spans="1:8" ht="28.5" customHeight="1">
      <c r="A321" s="3" t="s">
        <v>668</v>
      </c>
      <c r="B321" s="4" t="s">
        <v>379</v>
      </c>
      <c r="C321" s="3">
        <v>1.5</v>
      </c>
      <c r="D321" s="3">
        <v>412</v>
      </c>
      <c r="G321" s="11">
        <f t="shared" si="30"/>
        <v>618</v>
      </c>
      <c r="H321" s="11">
        <f t="shared" si="31"/>
        <v>2472</v>
      </c>
    </row>
    <row r="322" spans="1:8" ht="28.5" customHeight="1">
      <c r="A322" s="3" t="s">
        <v>669</v>
      </c>
      <c r="B322" s="4" t="s">
        <v>379</v>
      </c>
      <c r="C322" s="3">
        <v>1</v>
      </c>
      <c r="D322" s="3">
        <v>382</v>
      </c>
      <c r="G322" s="11">
        <f t="shared" si="30"/>
        <v>382</v>
      </c>
      <c r="H322" s="11">
        <f t="shared" si="31"/>
        <v>1528</v>
      </c>
    </row>
    <row r="323" spans="1:8" ht="28.5" customHeight="1">
      <c r="A323" s="3" t="s">
        <v>670</v>
      </c>
      <c r="B323" s="4" t="s">
        <v>379</v>
      </c>
      <c r="C323" s="3">
        <v>1</v>
      </c>
      <c r="D323" s="3">
        <v>396</v>
      </c>
      <c r="G323" s="11">
        <f t="shared" si="30"/>
        <v>396</v>
      </c>
      <c r="H323" s="11">
        <f t="shared" si="31"/>
        <v>1584</v>
      </c>
    </row>
    <row r="324" spans="1:8" ht="30">
      <c r="A324" s="3" t="s">
        <v>672</v>
      </c>
      <c r="B324" s="4" t="s">
        <v>379</v>
      </c>
      <c r="C324" s="3">
        <v>1</v>
      </c>
      <c r="D324" s="3">
        <v>436</v>
      </c>
      <c r="G324" s="11">
        <f t="shared" si="30"/>
        <v>436</v>
      </c>
      <c r="H324" s="11">
        <f t="shared" si="31"/>
        <v>1744</v>
      </c>
    </row>
    <row r="325" spans="1:8" ht="30">
      <c r="A325" s="3" t="s">
        <v>674</v>
      </c>
      <c r="B325" s="4" t="s">
        <v>380</v>
      </c>
      <c r="C325" s="3">
        <v>7.5</v>
      </c>
      <c r="D325" s="3">
        <v>362</v>
      </c>
      <c r="G325" s="11">
        <f t="shared" si="30"/>
        <v>2715</v>
      </c>
      <c r="H325" s="11">
        <f t="shared" si="31"/>
        <v>10860</v>
      </c>
    </row>
    <row r="326" spans="1:8" ht="30">
      <c r="A326" s="3" t="s">
        <v>675</v>
      </c>
      <c r="B326" s="4" t="s">
        <v>381</v>
      </c>
      <c r="C326" s="3">
        <v>4.5</v>
      </c>
      <c r="D326" s="3">
        <v>362</v>
      </c>
      <c r="G326" s="11">
        <f t="shared" si="30"/>
        <v>1629</v>
      </c>
      <c r="H326" s="11">
        <f t="shared" si="31"/>
        <v>6516</v>
      </c>
    </row>
    <row r="327" spans="1:8" ht="30">
      <c r="A327" s="3">
        <v>16</v>
      </c>
      <c r="B327" s="4" t="s">
        <v>382</v>
      </c>
      <c r="C327" s="3">
        <v>1</v>
      </c>
      <c r="D327" s="3">
        <v>352</v>
      </c>
      <c r="G327" s="11">
        <f t="shared" si="30"/>
        <v>352</v>
      </c>
      <c r="H327" s="11">
        <f t="shared" si="31"/>
        <v>1408</v>
      </c>
    </row>
    <row r="328" spans="1:8" ht="11.25" customHeight="1">
      <c r="G328" s="11">
        <f>C328*D328</f>
        <v>0</v>
      </c>
      <c r="H328" s="11">
        <f>G328*12</f>
        <v>0</v>
      </c>
    </row>
    <row r="329" spans="1:8">
      <c r="B329" s="2" t="s">
        <v>681</v>
      </c>
      <c r="C329" s="3">
        <f>SUM(C312:C327)</f>
        <v>33.75</v>
      </c>
      <c r="E329" s="3">
        <f>SUM(E312:E327)</f>
        <v>0</v>
      </c>
      <c r="F329" s="3">
        <f>SUM(F312:F327)</f>
        <v>0</v>
      </c>
      <c r="G329" s="11">
        <f>SUM(G312:G327)</f>
        <v>15355.17</v>
      </c>
      <c r="H329" s="11">
        <f>SUM(H312:H327)</f>
        <v>61420.68</v>
      </c>
    </row>
    <row r="330" spans="1:8">
      <c r="B330" s="2" t="s">
        <v>682</v>
      </c>
      <c r="C330" s="3">
        <f>SUM(C312:C315)</f>
        <v>6.25</v>
      </c>
      <c r="E330" s="3">
        <f>E312+E313+E314+E315</f>
        <v>0</v>
      </c>
      <c r="F330" s="3">
        <f>F312+F313+F314+F315</f>
        <v>0</v>
      </c>
      <c r="G330" s="11">
        <f>SUM(G312:G315)</f>
        <v>4118.37</v>
      </c>
      <c r="H330" s="11">
        <f>SUM(H312:H315)</f>
        <v>16473.48</v>
      </c>
    </row>
    <row r="331" spans="1:8">
      <c r="B331" s="2" t="s">
        <v>683</v>
      </c>
      <c r="C331" s="3">
        <f>SUM(C316:C324)</f>
        <v>14.5</v>
      </c>
      <c r="E331" s="3">
        <f>E316+E317+E318+E324</f>
        <v>0</v>
      </c>
      <c r="F331" s="3">
        <f>F316+F317+F318+F324</f>
        <v>0</v>
      </c>
      <c r="G331" s="11">
        <f>SUM(G316:G324)</f>
        <v>6540.8</v>
      </c>
      <c r="H331" s="11">
        <f>SUM(H316:H324)</f>
        <v>26163.200000000001</v>
      </c>
    </row>
    <row r="332" spans="1:8">
      <c r="B332" s="2" t="s">
        <v>719</v>
      </c>
      <c r="C332" s="3">
        <f>SUM(C325:C327)</f>
        <v>13</v>
      </c>
      <c r="G332" s="11">
        <f>SUM(G325:G327)</f>
        <v>4696</v>
      </c>
      <c r="H332" s="11">
        <f>SUM(H325:H327)</f>
        <v>18784</v>
      </c>
    </row>
    <row r="333" spans="1:8">
      <c r="G333" s="11"/>
      <c r="H333" s="11"/>
    </row>
    <row r="334" spans="1:8" ht="2.25" customHeight="1">
      <c r="G334" s="11"/>
      <c r="H334" s="11"/>
    </row>
    <row r="335" spans="1:8" ht="30.75" customHeight="1">
      <c r="B335" s="791" t="s">
        <v>420</v>
      </c>
      <c r="C335" s="791"/>
      <c r="D335" s="791"/>
      <c r="E335" s="791"/>
      <c r="F335" s="791"/>
      <c r="G335" s="791"/>
      <c r="H335" s="11">
        <f>G335*12</f>
        <v>0</v>
      </c>
    </row>
    <row r="336" spans="1:8">
      <c r="A336" s="3" t="s">
        <v>658</v>
      </c>
      <c r="B336" s="4" t="s">
        <v>709</v>
      </c>
      <c r="C336" s="3">
        <v>0.25</v>
      </c>
      <c r="D336" s="3">
        <v>535</v>
      </c>
      <c r="G336" s="11">
        <f t="shared" ref="G336:G342" si="32">ROUND(C336*D336,2)</f>
        <v>133.75</v>
      </c>
      <c r="H336" s="11">
        <f t="shared" ref="H336:H342" si="33">G336*4</f>
        <v>535</v>
      </c>
    </row>
    <row r="337" spans="1:8">
      <c r="A337" s="3" t="s">
        <v>660</v>
      </c>
      <c r="B337" s="4" t="s">
        <v>728</v>
      </c>
      <c r="C337" s="3">
        <v>0.25</v>
      </c>
      <c r="D337" s="3">
        <v>600</v>
      </c>
      <c r="G337" s="11">
        <f t="shared" si="32"/>
        <v>150</v>
      </c>
      <c r="H337" s="11">
        <f t="shared" si="33"/>
        <v>600</v>
      </c>
    </row>
    <row r="338" spans="1:8">
      <c r="A338" s="3" t="s">
        <v>661</v>
      </c>
      <c r="B338" s="4" t="s">
        <v>748</v>
      </c>
      <c r="C338" s="3">
        <v>0.25</v>
      </c>
      <c r="D338" s="3">
        <v>750</v>
      </c>
      <c r="G338" s="11">
        <f t="shared" si="32"/>
        <v>187.5</v>
      </c>
      <c r="H338" s="11">
        <f t="shared" si="33"/>
        <v>750</v>
      </c>
    </row>
    <row r="339" spans="1:8">
      <c r="A339" s="3" t="s">
        <v>662</v>
      </c>
      <c r="B339" s="4" t="s">
        <v>419</v>
      </c>
      <c r="C339" s="3">
        <v>0.25</v>
      </c>
      <c r="D339" s="3">
        <v>535</v>
      </c>
      <c r="G339" s="11">
        <f t="shared" si="32"/>
        <v>133.75</v>
      </c>
      <c r="H339" s="11">
        <f t="shared" si="33"/>
        <v>535</v>
      </c>
    </row>
    <row r="340" spans="1:8">
      <c r="A340" s="3" t="s">
        <v>663</v>
      </c>
      <c r="B340" s="4" t="s">
        <v>724</v>
      </c>
      <c r="C340" s="3">
        <v>0.25</v>
      </c>
      <c r="D340" s="3">
        <v>656.65</v>
      </c>
      <c r="G340" s="11">
        <f t="shared" si="32"/>
        <v>164.16</v>
      </c>
      <c r="H340" s="11">
        <f t="shared" si="33"/>
        <v>656.64</v>
      </c>
    </row>
    <row r="341" spans="1:8">
      <c r="A341" s="3" t="s">
        <v>664</v>
      </c>
      <c r="B341" s="4" t="s">
        <v>383</v>
      </c>
      <c r="C341" s="3">
        <v>1</v>
      </c>
      <c r="D341" s="3">
        <v>382</v>
      </c>
      <c r="G341" s="11">
        <f t="shared" si="32"/>
        <v>382</v>
      </c>
      <c r="H341" s="11">
        <f t="shared" si="33"/>
        <v>1528</v>
      </c>
    </row>
    <row r="342" spans="1:8">
      <c r="A342" s="3" t="s">
        <v>665</v>
      </c>
      <c r="B342" s="4" t="s">
        <v>270</v>
      </c>
      <c r="C342" s="3">
        <v>1</v>
      </c>
      <c r="D342" s="3">
        <v>352</v>
      </c>
      <c r="G342" s="11">
        <f t="shared" si="32"/>
        <v>352</v>
      </c>
      <c r="H342" s="11">
        <f t="shared" si="33"/>
        <v>1408</v>
      </c>
    </row>
    <row r="343" spans="1:8" ht="8.25" customHeight="1">
      <c r="C343" s="4"/>
      <c r="D343" s="4"/>
      <c r="G343" s="11">
        <f>C343*D343</f>
        <v>0</v>
      </c>
      <c r="H343" s="11">
        <f>G343*12</f>
        <v>0</v>
      </c>
    </row>
    <row r="344" spans="1:8">
      <c r="B344" s="2" t="s">
        <v>681</v>
      </c>
      <c r="C344" s="3">
        <f>SUM(C336:C342)</f>
        <v>3.25</v>
      </c>
      <c r="E344" s="3">
        <f>SUM(E336:E342)</f>
        <v>0</v>
      </c>
      <c r="F344" s="3">
        <f>SUM(F336:F342)</f>
        <v>0</v>
      </c>
      <c r="G344" s="11">
        <f>SUM(G336:G342)</f>
        <v>1503.16</v>
      </c>
      <c r="H344" s="11">
        <f>SUM(H336:H342)</f>
        <v>6012.64</v>
      </c>
    </row>
    <row r="345" spans="1:8">
      <c r="B345" s="2" t="s">
        <v>682</v>
      </c>
      <c r="C345" s="3">
        <f>SUM(C336:C340)</f>
        <v>1.25</v>
      </c>
      <c r="E345" s="3">
        <f>SUM(E336:E340)</f>
        <v>0</v>
      </c>
      <c r="F345" s="3">
        <f>SUM(F336:F340)</f>
        <v>0</v>
      </c>
      <c r="G345" s="11">
        <f>SUM(G336:G340)</f>
        <v>769.16</v>
      </c>
      <c r="H345" s="11">
        <f>SUM(H336:H340)</f>
        <v>3076.64</v>
      </c>
    </row>
    <row r="346" spans="1:8">
      <c r="B346" s="2" t="s">
        <v>683</v>
      </c>
      <c r="C346" s="3">
        <f>C341</f>
        <v>1</v>
      </c>
      <c r="E346" s="3">
        <f t="shared" ref="E346:H347" si="34">E341</f>
        <v>0</v>
      </c>
      <c r="F346" s="3">
        <f t="shared" si="34"/>
        <v>0</v>
      </c>
      <c r="G346" s="11">
        <f t="shared" si="34"/>
        <v>382</v>
      </c>
      <c r="H346" s="11">
        <f t="shared" si="34"/>
        <v>1528</v>
      </c>
    </row>
    <row r="347" spans="1:8">
      <c r="B347" s="2" t="s">
        <v>719</v>
      </c>
      <c r="C347" s="3">
        <f>C342</f>
        <v>1</v>
      </c>
      <c r="E347" s="3">
        <f t="shared" si="34"/>
        <v>0</v>
      </c>
      <c r="F347" s="3">
        <f t="shared" si="34"/>
        <v>0</v>
      </c>
      <c r="G347" s="11">
        <f t="shared" si="34"/>
        <v>352</v>
      </c>
      <c r="H347" s="11">
        <f t="shared" si="34"/>
        <v>1408</v>
      </c>
    </row>
    <row r="348" spans="1:8">
      <c r="G348" s="11"/>
      <c r="H348" s="11"/>
    </row>
    <row r="349" spans="1:8" ht="3.75" customHeight="1">
      <c r="G349" s="11"/>
      <c r="H349" s="11"/>
    </row>
    <row r="350" spans="1:8">
      <c r="B350" s="791" t="s">
        <v>882</v>
      </c>
      <c r="C350" s="791"/>
      <c r="D350" s="791"/>
      <c r="E350" s="791"/>
      <c r="G350" s="11"/>
      <c r="H350" s="11"/>
    </row>
    <row r="351" spans="1:8">
      <c r="A351" s="3" t="s">
        <v>658</v>
      </c>
      <c r="B351" s="4" t="s">
        <v>729</v>
      </c>
      <c r="C351" s="3">
        <v>1</v>
      </c>
      <c r="D351" s="3">
        <v>799.4</v>
      </c>
      <c r="G351" s="11">
        <f t="shared" ref="G351:G357" si="35">ROUND(C351*D351,2)</f>
        <v>799.4</v>
      </c>
      <c r="H351" s="11">
        <f t="shared" ref="H351:H357" si="36">G351*4</f>
        <v>3197.6</v>
      </c>
    </row>
    <row r="352" spans="1:8">
      <c r="A352" s="3" t="s">
        <v>660</v>
      </c>
      <c r="B352" s="4" t="s">
        <v>333</v>
      </c>
      <c r="C352" s="3">
        <v>4.5</v>
      </c>
      <c r="D352" s="3">
        <v>396</v>
      </c>
      <c r="G352" s="11">
        <f t="shared" si="35"/>
        <v>1782</v>
      </c>
      <c r="H352" s="11">
        <f t="shared" si="36"/>
        <v>7128</v>
      </c>
    </row>
    <row r="353" spans="1:8">
      <c r="A353" s="3" t="s">
        <v>661</v>
      </c>
      <c r="B353" s="4" t="s">
        <v>334</v>
      </c>
      <c r="C353" s="3">
        <v>1</v>
      </c>
      <c r="D353" s="3">
        <v>396</v>
      </c>
      <c r="G353" s="11">
        <f t="shared" si="35"/>
        <v>396</v>
      </c>
      <c r="H353" s="11">
        <f t="shared" si="36"/>
        <v>1584</v>
      </c>
    </row>
    <row r="354" spans="1:8">
      <c r="A354" s="3" t="s">
        <v>662</v>
      </c>
      <c r="B354" s="4" t="s">
        <v>421</v>
      </c>
      <c r="C354" s="3">
        <v>1</v>
      </c>
      <c r="D354" s="3">
        <v>412</v>
      </c>
      <c r="G354" s="11">
        <f t="shared" si="35"/>
        <v>412</v>
      </c>
      <c r="H354" s="11">
        <f t="shared" si="36"/>
        <v>1648</v>
      </c>
    </row>
    <row r="355" spans="1:8" ht="30">
      <c r="A355" s="3" t="s">
        <v>663</v>
      </c>
      <c r="B355" s="4" t="s">
        <v>384</v>
      </c>
      <c r="C355" s="3">
        <v>4.5</v>
      </c>
      <c r="D355" s="3">
        <v>362</v>
      </c>
      <c r="G355" s="11">
        <f t="shared" si="35"/>
        <v>1629</v>
      </c>
      <c r="H355" s="11">
        <f t="shared" si="36"/>
        <v>6516</v>
      </c>
    </row>
    <row r="356" spans="1:8" ht="30">
      <c r="A356" s="3" t="s">
        <v>664</v>
      </c>
      <c r="B356" s="4" t="s">
        <v>337</v>
      </c>
      <c r="C356" s="3">
        <v>0.75</v>
      </c>
      <c r="D356" s="3">
        <v>352</v>
      </c>
      <c r="G356" s="11">
        <f t="shared" si="35"/>
        <v>264</v>
      </c>
      <c r="H356" s="11">
        <f t="shared" si="36"/>
        <v>1056</v>
      </c>
    </row>
    <row r="357" spans="1:8" ht="30">
      <c r="A357" s="3" t="s">
        <v>665</v>
      </c>
      <c r="B357" s="4" t="s">
        <v>370</v>
      </c>
      <c r="C357" s="3">
        <v>0.5</v>
      </c>
      <c r="D357" s="3">
        <v>352</v>
      </c>
      <c r="G357" s="11">
        <f t="shared" si="35"/>
        <v>176</v>
      </c>
      <c r="H357" s="11">
        <f t="shared" si="36"/>
        <v>704</v>
      </c>
    </row>
    <row r="358" spans="1:8">
      <c r="G358" s="11">
        <f>C358*D358</f>
        <v>0</v>
      </c>
      <c r="H358" s="11">
        <f>G358*12</f>
        <v>0</v>
      </c>
    </row>
    <row r="359" spans="1:8">
      <c r="B359" s="2" t="s">
        <v>681</v>
      </c>
      <c r="C359" s="3">
        <f>SUM(C351:C357)</f>
        <v>13.25</v>
      </c>
      <c r="E359" s="3">
        <f>SUM(E351:E357)</f>
        <v>0</v>
      </c>
      <c r="F359" s="3">
        <f>SUM(F351:F357)</f>
        <v>0</v>
      </c>
      <c r="G359" s="11">
        <f>SUM(G351:G357)</f>
        <v>5458.4</v>
      </c>
      <c r="H359" s="11">
        <f>SUM(H351:H357)</f>
        <v>21833.599999999999</v>
      </c>
    </row>
    <row r="360" spans="1:8">
      <c r="B360" s="2" t="s">
        <v>682</v>
      </c>
      <c r="C360" s="3">
        <f>C351</f>
        <v>1</v>
      </c>
      <c r="E360" s="3">
        <f>E351</f>
        <v>0</v>
      </c>
      <c r="F360" s="3">
        <f>F351</f>
        <v>0</v>
      </c>
      <c r="G360" s="11">
        <f>G351</f>
        <v>799.4</v>
      </c>
      <c r="H360" s="11">
        <f>H351</f>
        <v>3197.6</v>
      </c>
    </row>
    <row r="361" spans="1:8">
      <c r="B361" s="2" t="s">
        <v>683</v>
      </c>
      <c r="C361" s="3">
        <f>SUM(C352:C354)</f>
        <v>6.5</v>
      </c>
      <c r="E361" s="3">
        <f>SUM(E352:E354)</f>
        <v>0</v>
      </c>
      <c r="F361" s="3">
        <f>SUM(F352:F354)</f>
        <v>0</v>
      </c>
      <c r="G361" s="11">
        <f>SUM(G352:G354)</f>
        <v>2590</v>
      </c>
      <c r="H361" s="11">
        <f>SUM(H352:H354)</f>
        <v>10360</v>
      </c>
    </row>
    <row r="362" spans="1:8" ht="15" customHeight="1">
      <c r="B362" s="2" t="s">
        <v>719</v>
      </c>
      <c r="C362" s="3">
        <f>SUM(C355:C357)</f>
        <v>5.75</v>
      </c>
      <c r="E362" s="3">
        <f>SUM(E355:E357)</f>
        <v>0</v>
      </c>
      <c r="F362" s="3">
        <f>SUM(F355:F357)</f>
        <v>0</v>
      </c>
      <c r="G362" s="11">
        <f>SUM(G355:G357)</f>
        <v>2069</v>
      </c>
      <c r="H362" s="11">
        <f>SUM(H355:H357)</f>
        <v>8276</v>
      </c>
    </row>
    <row r="363" spans="1:8" ht="1.5" customHeight="1">
      <c r="G363" s="11">
        <f>C363*D363</f>
        <v>0</v>
      </c>
      <c r="H363" s="11">
        <f>G363*12</f>
        <v>0</v>
      </c>
    </row>
    <row r="364" spans="1:8" ht="2.25" customHeight="1">
      <c r="G364" s="11">
        <f>C364*D364</f>
        <v>0</v>
      </c>
      <c r="H364" s="11">
        <f>G364*12</f>
        <v>0</v>
      </c>
    </row>
    <row r="365" spans="1:8">
      <c r="B365" s="792" t="s">
        <v>883</v>
      </c>
      <c r="C365" s="792"/>
      <c r="D365" s="792"/>
      <c r="G365" s="11">
        <f>C365*D365</f>
        <v>0</v>
      </c>
      <c r="H365" s="11">
        <f>G365*12</f>
        <v>0</v>
      </c>
    </row>
    <row r="366" spans="1:8">
      <c r="A366" s="71">
        <v>1</v>
      </c>
      <c r="B366" s="4" t="s">
        <v>732</v>
      </c>
      <c r="C366" s="3">
        <v>2</v>
      </c>
      <c r="D366" s="3">
        <v>546</v>
      </c>
      <c r="G366" s="11">
        <f t="shared" ref="G366:G399" si="37">ROUND(C366*D366,2)</f>
        <v>1092</v>
      </c>
      <c r="H366" s="11">
        <f t="shared" ref="H366:H401" si="38">G366*4</f>
        <v>4368</v>
      </c>
    </row>
    <row r="367" spans="1:8">
      <c r="A367" s="71">
        <v>2</v>
      </c>
      <c r="B367" s="4" t="s">
        <v>732</v>
      </c>
      <c r="C367" s="3">
        <v>2</v>
      </c>
      <c r="D367" s="3">
        <v>600</v>
      </c>
      <c r="G367" s="11">
        <f t="shared" si="37"/>
        <v>1200</v>
      </c>
      <c r="H367" s="11">
        <f t="shared" si="38"/>
        <v>4800</v>
      </c>
    </row>
    <row r="368" spans="1:8">
      <c r="A368" s="71">
        <v>3</v>
      </c>
      <c r="B368" s="4" t="s">
        <v>732</v>
      </c>
      <c r="C368" s="3">
        <v>1</v>
      </c>
      <c r="D368" s="3">
        <v>465</v>
      </c>
      <c r="G368" s="11">
        <f t="shared" si="37"/>
        <v>465</v>
      </c>
      <c r="H368" s="11">
        <f t="shared" si="38"/>
        <v>1860</v>
      </c>
    </row>
    <row r="369" spans="1:8">
      <c r="A369" s="71">
        <v>4</v>
      </c>
      <c r="B369" s="4" t="s">
        <v>733</v>
      </c>
      <c r="C369" s="3">
        <v>0.5</v>
      </c>
      <c r="D369" s="3">
        <v>750</v>
      </c>
      <c r="G369" s="11">
        <f t="shared" si="37"/>
        <v>375</v>
      </c>
      <c r="H369" s="11">
        <f t="shared" si="38"/>
        <v>1500</v>
      </c>
    </row>
    <row r="370" spans="1:8">
      <c r="A370" s="71">
        <v>5</v>
      </c>
      <c r="B370" s="4" t="s">
        <v>734</v>
      </c>
      <c r="C370" s="3">
        <v>0.5</v>
      </c>
      <c r="D370" s="3">
        <v>571</v>
      </c>
      <c r="G370" s="11">
        <f t="shared" si="37"/>
        <v>285.5</v>
      </c>
      <c r="H370" s="11">
        <f t="shared" si="38"/>
        <v>1142</v>
      </c>
    </row>
    <row r="371" spans="1:8" ht="30">
      <c r="A371" s="71">
        <v>6</v>
      </c>
      <c r="B371" s="4" t="s">
        <v>436</v>
      </c>
      <c r="C371" s="3">
        <v>0.25</v>
      </c>
      <c r="D371" s="3">
        <v>498</v>
      </c>
      <c r="G371" s="11">
        <f t="shared" si="37"/>
        <v>124.5</v>
      </c>
      <c r="H371" s="11">
        <f t="shared" si="38"/>
        <v>498</v>
      </c>
    </row>
    <row r="372" spans="1:8">
      <c r="A372" s="71">
        <v>7</v>
      </c>
      <c r="B372" s="4" t="s">
        <v>194</v>
      </c>
      <c r="C372" s="3">
        <v>0.5</v>
      </c>
      <c r="D372" s="3">
        <v>498</v>
      </c>
      <c r="G372" s="11">
        <f t="shared" si="37"/>
        <v>249</v>
      </c>
      <c r="H372" s="11">
        <f t="shared" si="38"/>
        <v>996</v>
      </c>
    </row>
    <row r="373" spans="1:8">
      <c r="A373" s="71">
        <v>8</v>
      </c>
      <c r="B373" s="4" t="s">
        <v>195</v>
      </c>
      <c r="C373" s="3">
        <v>0.5</v>
      </c>
      <c r="D373" s="3">
        <v>498</v>
      </c>
      <c r="G373" s="11">
        <f t="shared" si="37"/>
        <v>249</v>
      </c>
      <c r="H373" s="11">
        <f t="shared" si="38"/>
        <v>996</v>
      </c>
    </row>
    <row r="374" spans="1:8">
      <c r="A374" s="71">
        <v>9</v>
      </c>
      <c r="B374" s="4" t="s">
        <v>385</v>
      </c>
      <c r="C374" s="3">
        <v>0.5</v>
      </c>
      <c r="D374" s="3">
        <v>465</v>
      </c>
      <c r="G374" s="11">
        <f t="shared" si="37"/>
        <v>232.5</v>
      </c>
      <c r="H374" s="11">
        <f t="shared" si="38"/>
        <v>930</v>
      </c>
    </row>
    <row r="375" spans="1:8">
      <c r="A375" s="71">
        <v>10</v>
      </c>
      <c r="B375" s="4" t="s">
        <v>422</v>
      </c>
      <c r="C375" s="3">
        <v>0.5</v>
      </c>
      <c r="D375" s="3">
        <v>579.6</v>
      </c>
      <c r="G375" s="11">
        <f t="shared" si="37"/>
        <v>289.8</v>
      </c>
      <c r="H375" s="11">
        <f t="shared" si="38"/>
        <v>1159.2</v>
      </c>
    </row>
    <row r="376" spans="1:8">
      <c r="A376" s="71">
        <v>11</v>
      </c>
      <c r="B376" s="4" t="s">
        <v>196</v>
      </c>
      <c r="C376" s="3">
        <v>0.5</v>
      </c>
      <c r="D376" s="3">
        <v>581.25</v>
      </c>
      <c r="G376" s="11">
        <f t="shared" si="37"/>
        <v>290.63</v>
      </c>
      <c r="H376" s="11">
        <f t="shared" si="38"/>
        <v>1162.52</v>
      </c>
    </row>
    <row r="377" spans="1:8">
      <c r="A377" s="71">
        <v>12</v>
      </c>
      <c r="B377" s="4" t="s">
        <v>207</v>
      </c>
      <c r="C377" s="3">
        <v>0.5</v>
      </c>
      <c r="D377" s="3">
        <v>604.5</v>
      </c>
      <c r="G377" s="11">
        <f t="shared" si="37"/>
        <v>302.25</v>
      </c>
      <c r="H377" s="11">
        <f t="shared" si="38"/>
        <v>1209</v>
      </c>
    </row>
    <row r="378" spans="1:8">
      <c r="A378" s="71">
        <v>13</v>
      </c>
      <c r="B378" s="4" t="s">
        <v>208</v>
      </c>
      <c r="C378" s="3">
        <v>0.5</v>
      </c>
      <c r="D378" s="3">
        <v>465</v>
      </c>
      <c r="G378" s="11">
        <f t="shared" si="37"/>
        <v>232.5</v>
      </c>
      <c r="H378" s="11">
        <f t="shared" si="38"/>
        <v>930</v>
      </c>
    </row>
    <row r="379" spans="1:8" ht="30">
      <c r="A379" s="71">
        <v>14</v>
      </c>
      <c r="B379" s="4" t="s">
        <v>209</v>
      </c>
      <c r="C379" s="3">
        <v>0.5</v>
      </c>
      <c r="D379" s="3">
        <v>465</v>
      </c>
      <c r="G379" s="11">
        <f t="shared" si="37"/>
        <v>232.5</v>
      </c>
      <c r="H379" s="11">
        <f t="shared" si="38"/>
        <v>930</v>
      </c>
    </row>
    <row r="380" spans="1:8" ht="30">
      <c r="A380" s="71">
        <v>15</v>
      </c>
      <c r="B380" s="4" t="s">
        <v>391</v>
      </c>
      <c r="C380" s="3">
        <v>0.5</v>
      </c>
      <c r="D380" s="3">
        <v>465</v>
      </c>
      <c r="G380" s="11">
        <f t="shared" si="37"/>
        <v>232.5</v>
      </c>
      <c r="H380" s="11">
        <f t="shared" si="38"/>
        <v>930</v>
      </c>
    </row>
    <row r="381" spans="1:8">
      <c r="A381" s="71">
        <v>16</v>
      </c>
      <c r="B381" s="4" t="s">
        <v>735</v>
      </c>
      <c r="C381" s="3">
        <v>1</v>
      </c>
      <c r="D381" s="3">
        <v>663.4</v>
      </c>
      <c r="G381" s="11">
        <f t="shared" si="37"/>
        <v>663.4</v>
      </c>
      <c r="H381" s="11">
        <f t="shared" si="38"/>
        <v>2653.6</v>
      </c>
    </row>
    <row r="382" spans="1:8" ht="30">
      <c r="A382" s="71">
        <v>17</v>
      </c>
      <c r="B382" s="4" t="s">
        <v>210</v>
      </c>
      <c r="C382" s="3">
        <v>0.5</v>
      </c>
      <c r="D382" s="3">
        <v>396</v>
      </c>
      <c r="G382" s="11">
        <f t="shared" si="37"/>
        <v>198</v>
      </c>
      <c r="H382" s="11">
        <f t="shared" si="38"/>
        <v>792</v>
      </c>
    </row>
    <row r="383" spans="1:8" ht="30">
      <c r="A383" s="71">
        <v>18</v>
      </c>
      <c r="B383" s="4" t="s">
        <v>423</v>
      </c>
      <c r="C383" s="3">
        <v>5</v>
      </c>
      <c r="D383" s="3">
        <v>396</v>
      </c>
      <c r="G383" s="11">
        <f t="shared" si="37"/>
        <v>1980</v>
      </c>
      <c r="H383" s="11">
        <f t="shared" si="38"/>
        <v>7920</v>
      </c>
    </row>
    <row r="384" spans="1:8">
      <c r="A384" s="71">
        <v>19</v>
      </c>
      <c r="B384" s="4" t="s">
        <v>211</v>
      </c>
      <c r="C384" s="3">
        <v>5</v>
      </c>
      <c r="D384" s="3">
        <v>396</v>
      </c>
      <c r="G384" s="11">
        <f t="shared" si="37"/>
        <v>1980</v>
      </c>
      <c r="H384" s="11">
        <f t="shared" si="38"/>
        <v>7920</v>
      </c>
    </row>
    <row r="385" spans="1:8" ht="30">
      <c r="A385" s="71">
        <v>20</v>
      </c>
      <c r="B385" s="4" t="s">
        <v>212</v>
      </c>
      <c r="C385" s="3">
        <v>0.25</v>
      </c>
      <c r="D385" s="3">
        <v>382</v>
      </c>
      <c r="G385" s="11">
        <f t="shared" si="37"/>
        <v>95.5</v>
      </c>
      <c r="H385" s="11">
        <f t="shared" si="38"/>
        <v>382</v>
      </c>
    </row>
    <row r="386" spans="1:8">
      <c r="A386" s="71">
        <v>21</v>
      </c>
      <c r="B386" s="4" t="s">
        <v>213</v>
      </c>
      <c r="C386" s="3">
        <v>0.5</v>
      </c>
      <c r="D386" s="3">
        <v>382</v>
      </c>
      <c r="G386" s="11">
        <f t="shared" si="37"/>
        <v>191</v>
      </c>
      <c r="H386" s="11">
        <f t="shared" si="38"/>
        <v>764</v>
      </c>
    </row>
    <row r="387" spans="1:8" ht="30">
      <c r="A387" s="71">
        <v>22</v>
      </c>
      <c r="B387" s="4" t="s">
        <v>214</v>
      </c>
      <c r="C387" s="3">
        <v>0.25</v>
      </c>
      <c r="D387" s="3">
        <v>382</v>
      </c>
      <c r="G387" s="11">
        <f t="shared" si="37"/>
        <v>95.5</v>
      </c>
      <c r="H387" s="11">
        <f t="shared" si="38"/>
        <v>382</v>
      </c>
    </row>
    <row r="388" spans="1:8">
      <c r="A388" s="71">
        <v>23</v>
      </c>
      <c r="B388" s="4" t="s">
        <v>215</v>
      </c>
      <c r="C388" s="3">
        <v>1</v>
      </c>
      <c r="D388" s="3">
        <v>396</v>
      </c>
      <c r="G388" s="11">
        <f t="shared" si="37"/>
        <v>396</v>
      </c>
      <c r="H388" s="11">
        <f t="shared" si="38"/>
        <v>1584</v>
      </c>
    </row>
    <row r="389" spans="1:8">
      <c r="A389" s="71">
        <v>24</v>
      </c>
      <c r="B389" s="4" t="s">
        <v>215</v>
      </c>
      <c r="C389" s="3">
        <v>1</v>
      </c>
      <c r="D389" s="3">
        <v>412</v>
      </c>
      <c r="G389" s="11">
        <f t="shared" si="37"/>
        <v>412</v>
      </c>
      <c r="H389" s="11">
        <f t="shared" si="38"/>
        <v>1648</v>
      </c>
    </row>
    <row r="390" spans="1:8">
      <c r="A390" s="71">
        <v>25</v>
      </c>
      <c r="B390" s="4" t="s">
        <v>215</v>
      </c>
      <c r="C390" s="3">
        <v>2</v>
      </c>
      <c r="D390" s="3">
        <v>382</v>
      </c>
      <c r="G390" s="11">
        <f t="shared" si="37"/>
        <v>764</v>
      </c>
      <c r="H390" s="11">
        <f t="shared" si="38"/>
        <v>3056</v>
      </c>
    </row>
    <row r="391" spans="1:8" ht="30">
      <c r="A391" s="71">
        <v>26</v>
      </c>
      <c r="B391" s="4" t="s">
        <v>216</v>
      </c>
      <c r="C391" s="3">
        <v>0.5</v>
      </c>
      <c r="D391" s="3">
        <v>495</v>
      </c>
      <c r="G391" s="11">
        <f t="shared" si="37"/>
        <v>247.5</v>
      </c>
      <c r="H391" s="11">
        <f t="shared" si="38"/>
        <v>990</v>
      </c>
    </row>
    <row r="392" spans="1:8" ht="30">
      <c r="A392" s="71">
        <v>27</v>
      </c>
      <c r="B392" s="4" t="s">
        <v>386</v>
      </c>
      <c r="C392" s="3">
        <v>0.25</v>
      </c>
      <c r="D392" s="3">
        <v>496.6</v>
      </c>
      <c r="G392" s="11">
        <f t="shared" si="37"/>
        <v>124.15</v>
      </c>
      <c r="H392" s="11">
        <f t="shared" si="38"/>
        <v>496.6</v>
      </c>
    </row>
    <row r="393" spans="1:8" ht="30">
      <c r="A393" s="71">
        <v>28</v>
      </c>
      <c r="B393" s="4" t="s">
        <v>217</v>
      </c>
      <c r="C393" s="3">
        <v>0.25</v>
      </c>
      <c r="D393" s="3">
        <v>382</v>
      </c>
      <c r="G393" s="11">
        <f t="shared" si="37"/>
        <v>95.5</v>
      </c>
      <c r="H393" s="11">
        <f t="shared" si="38"/>
        <v>382</v>
      </c>
    </row>
    <row r="394" spans="1:8" ht="30">
      <c r="A394" s="71">
        <v>29</v>
      </c>
      <c r="B394" s="4" t="s">
        <v>218</v>
      </c>
      <c r="C394" s="3">
        <v>1</v>
      </c>
      <c r="D394" s="3">
        <v>396</v>
      </c>
      <c r="G394" s="11">
        <f t="shared" si="37"/>
        <v>396</v>
      </c>
      <c r="H394" s="11">
        <f t="shared" si="38"/>
        <v>1584</v>
      </c>
    </row>
    <row r="395" spans="1:8" ht="30">
      <c r="A395" s="71">
        <v>30</v>
      </c>
      <c r="B395" s="4" t="s">
        <v>219</v>
      </c>
      <c r="C395" s="3">
        <v>0.5</v>
      </c>
      <c r="D395" s="3">
        <v>382</v>
      </c>
      <c r="G395" s="11">
        <f t="shared" si="37"/>
        <v>191</v>
      </c>
      <c r="H395" s="11">
        <f t="shared" si="38"/>
        <v>764</v>
      </c>
    </row>
    <row r="396" spans="1:8">
      <c r="A396" s="71">
        <v>31</v>
      </c>
      <c r="B396" s="4" t="s">
        <v>220</v>
      </c>
      <c r="C396" s="3">
        <v>0.5</v>
      </c>
      <c r="D396" s="3">
        <v>515</v>
      </c>
      <c r="G396" s="11">
        <f t="shared" si="37"/>
        <v>257.5</v>
      </c>
      <c r="H396" s="11">
        <f t="shared" si="38"/>
        <v>1030</v>
      </c>
    </row>
    <row r="397" spans="1:8" ht="30">
      <c r="A397" s="71">
        <v>32</v>
      </c>
      <c r="B397" s="4" t="s">
        <v>221</v>
      </c>
      <c r="C397" s="3">
        <v>0.5</v>
      </c>
      <c r="D397" s="3">
        <v>455.4</v>
      </c>
      <c r="G397" s="11">
        <f t="shared" si="37"/>
        <v>227.7</v>
      </c>
      <c r="H397" s="11">
        <f t="shared" si="38"/>
        <v>910.8</v>
      </c>
    </row>
    <row r="398" spans="1:8" ht="30">
      <c r="A398" s="71">
        <v>33</v>
      </c>
      <c r="B398" s="4" t="s">
        <v>222</v>
      </c>
      <c r="C398" s="3">
        <v>0.5</v>
      </c>
      <c r="D398" s="3">
        <v>382</v>
      </c>
      <c r="G398" s="11">
        <f t="shared" si="37"/>
        <v>191</v>
      </c>
      <c r="H398" s="11">
        <f t="shared" si="38"/>
        <v>764</v>
      </c>
    </row>
    <row r="399" spans="1:8">
      <c r="A399" s="71">
        <v>34</v>
      </c>
      <c r="B399" s="4" t="s">
        <v>223</v>
      </c>
      <c r="C399" s="3">
        <v>2</v>
      </c>
      <c r="D399" s="3">
        <v>372</v>
      </c>
      <c r="G399" s="11">
        <f t="shared" si="37"/>
        <v>744</v>
      </c>
      <c r="H399" s="11">
        <f t="shared" si="38"/>
        <v>2976</v>
      </c>
    </row>
    <row r="400" spans="1:8" ht="0.75" customHeight="1">
      <c r="A400" s="71">
        <v>35</v>
      </c>
      <c r="G400" s="11"/>
      <c r="H400" s="11">
        <f t="shared" si="38"/>
        <v>0</v>
      </c>
    </row>
    <row r="401" spans="1:8" ht="30">
      <c r="A401" s="71">
        <v>35</v>
      </c>
      <c r="B401" s="4" t="s">
        <v>224</v>
      </c>
      <c r="C401" s="3">
        <v>2.5</v>
      </c>
      <c r="D401" s="3">
        <v>352</v>
      </c>
      <c r="G401" s="11">
        <f>ROUND(C401*D401,2)</f>
        <v>880</v>
      </c>
      <c r="H401" s="11">
        <f t="shared" si="38"/>
        <v>3520</v>
      </c>
    </row>
    <row r="402" spans="1:8" ht="43.5" customHeight="1">
      <c r="B402" s="2" t="s">
        <v>681</v>
      </c>
      <c r="C402" s="3">
        <f>SUM(C366:C401)</f>
        <v>35.75</v>
      </c>
      <c r="E402" s="3">
        <f>SUM(E366:E401)</f>
        <v>0</v>
      </c>
      <c r="F402" s="3">
        <f>SUM(F366:F401)</f>
        <v>0</v>
      </c>
      <c r="G402" s="11">
        <f>SUM(G366:G401)</f>
        <v>15982.43</v>
      </c>
      <c r="H402" s="11">
        <f>SUM(H366:H401)</f>
        <v>63929.72</v>
      </c>
    </row>
    <row r="403" spans="1:8">
      <c r="B403" s="2" t="s">
        <v>682</v>
      </c>
      <c r="C403" s="3">
        <f>SUM(C366:C380)</f>
        <v>10.75</v>
      </c>
      <c r="E403" s="3">
        <f>SUM(E366:E380)</f>
        <v>0</v>
      </c>
      <c r="F403" s="3">
        <f>SUM(F366:F380)</f>
        <v>0</v>
      </c>
      <c r="G403" s="11">
        <f>SUM(G366:G380)</f>
        <v>5852.68</v>
      </c>
      <c r="H403" s="11">
        <f>SUM(H366:H380)</f>
        <v>23410.720000000001</v>
      </c>
    </row>
    <row r="404" spans="1:8">
      <c r="B404" s="2" t="s">
        <v>683</v>
      </c>
      <c r="C404" s="3">
        <f>SUM(C382:C399)</f>
        <v>21.5</v>
      </c>
      <c r="E404" s="3">
        <f>SUM(E382:E399)</f>
        <v>0</v>
      </c>
      <c r="F404" s="3">
        <f>SUM(F382:F399)</f>
        <v>0</v>
      </c>
      <c r="G404" s="11">
        <f>SUM(G382:G399)</f>
        <v>8586.35</v>
      </c>
      <c r="H404" s="11">
        <f>SUM(H382:H399)</f>
        <v>34345.4</v>
      </c>
    </row>
    <row r="405" spans="1:8">
      <c r="B405" s="2" t="s">
        <v>719</v>
      </c>
      <c r="C405" s="3">
        <f>SUM(C400:C401)</f>
        <v>2.5</v>
      </c>
      <c r="E405" s="3">
        <f>SUM(E400:E401)</f>
        <v>0</v>
      </c>
      <c r="F405" s="3">
        <f>SUM(F400:F401)</f>
        <v>0</v>
      </c>
      <c r="G405" s="11">
        <f>SUM(G400:G401)</f>
        <v>880</v>
      </c>
      <c r="H405" s="11">
        <f>SUM(H400:H401)</f>
        <v>3520</v>
      </c>
    </row>
    <row r="406" spans="1:8">
      <c r="B406" s="2" t="s">
        <v>684</v>
      </c>
      <c r="C406" s="3">
        <f>C381</f>
        <v>1</v>
      </c>
      <c r="E406" s="3">
        <f>E381</f>
        <v>0</v>
      </c>
      <c r="F406" s="3">
        <f>F381</f>
        <v>0</v>
      </c>
      <c r="G406" s="11">
        <f>G381</f>
        <v>663.4</v>
      </c>
      <c r="H406" s="11">
        <f>H381</f>
        <v>2653.6</v>
      </c>
    </row>
    <row r="407" spans="1:8" ht="5.25" hidden="1" customHeight="1">
      <c r="G407" s="11">
        <f>C407*D407</f>
        <v>0</v>
      </c>
      <c r="H407" s="11">
        <f>G407*12</f>
        <v>0</v>
      </c>
    </row>
    <row r="408" spans="1:8" ht="22.5" customHeight="1">
      <c r="G408" s="11">
        <f>C408*D408</f>
        <v>0</v>
      </c>
      <c r="H408" s="11">
        <f>G408*12</f>
        <v>0</v>
      </c>
    </row>
    <row r="409" spans="1:8">
      <c r="B409" s="5" t="s">
        <v>886</v>
      </c>
      <c r="G409" s="11">
        <f>C409*D409</f>
        <v>0</v>
      </c>
      <c r="H409" s="11">
        <f>G409*12</f>
        <v>0</v>
      </c>
    </row>
    <row r="410" spans="1:8">
      <c r="A410" s="71">
        <v>1</v>
      </c>
      <c r="B410" s="4" t="s">
        <v>429</v>
      </c>
      <c r="C410" s="3">
        <v>1</v>
      </c>
      <c r="D410" s="3">
        <v>630</v>
      </c>
      <c r="G410" s="11">
        <f t="shared" ref="G410:G445" si="39">ROUND(C410*D410,2)</f>
        <v>630</v>
      </c>
      <c r="H410" s="11">
        <f t="shared" ref="H410:H476" si="40">G410*4</f>
        <v>2520</v>
      </c>
    </row>
    <row r="411" spans="1:8" ht="30">
      <c r="A411" s="71">
        <v>2</v>
      </c>
      <c r="B411" s="4" t="s">
        <v>454</v>
      </c>
      <c r="C411" s="3">
        <v>1</v>
      </c>
      <c r="G411" s="11"/>
      <c r="H411" s="11"/>
    </row>
    <row r="412" spans="1:8">
      <c r="A412" s="71">
        <v>3</v>
      </c>
      <c r="B412" s="4" t="s">
        <v>430</v>
      </c>
      <c r="C412" s="3">
        <v>7</v>
      </c>
      <c r="D412" s="3">
        <v>504</v>
      </c>
      <c r="G412" s="11">
        <f t="shared" si="39"/>
        <v>3528</v>
      </c>
      <c r="H412" s="11">
        <f t="shared" si="40"/>
        <v>14112</v>
      </c>
    </row>
    <row r="413" spans="1:8" ht="30">
      <c r="A413" s="71">
        <v>4</v>
      </c>
      <c r="B413" s="4" t="s">
        <v>225</v>
      </c>
      <c r="C413" s="3">
        <v>1</v>
      </c>
      <c r="D413" s="3">
        <v>498</v>
      </c>
      <c r="G413" s="11">
        <f t="shared" si="39"/>
        <v>498</v>
      </c>
      <c r="H413" s="11">
        <f t="shared" si="40"/>
        <v>1992</v>
      </c>
    </row>
    <row r="414" spans="1:8">
      <c r="A414" s="71">
        <v>5</v>
      </c>
      <c r="B414" s="4" t="s">
        <v>226</v>
      </c>
      <c r="C414" s="3">
        <v>0.25</v>
      </c>
      <c r="D414" s="3">
        <v>504</v>
      </c>
      <c r="G414" s="11">
        <f t="shared" si="39"/>
        <v>126</v>
      </c>
      <c r="H414" s="11">
        <f t="shared" si="40"/>
        <v>504</v>
      </c>
    </row>
    <row r="415" spans="1:8">
      <c r="A415" s="71">
        <v>6</v>
      </c>
      <c r="B415" s="4" t="s">
        <v>740</v>
      </c>
      <c r="C415" s="3">
        <v>0.5</v>
      </c>
      <c r="D415" s="3">
        <v>581.25</v>
      </c>
      <c r="G415" s="11">
        <f t="shared" si="39"/>
        <v>290.63</v>
      </c>
      <c r="H415" s="11">
        <f t="shared" si="40"/>
        <v>1162.52</v>
      </c>
    </row>
    <row r="416" spans="1:8">
      <c r="A416" s="71">
        <v>7</v>
      </c>
      <c r="B416" s="4" t="s">
        <v>721</v>
      </c>
      <c r="C416" s="3">
        <v>0.5</v>
      </c>
      <c r="D416" s="3">
        <v>627.9</v>
      </c>
      <c r="G416" s="11">
        <f t="shared" si="39"/>
        <v>313.95</v>
      </c>
      <c r="H416" s="11">
        <f t="shared" si="40"/>
        <v>1255.8</v>
      </c>
    </row>
    <row r="417" spans="1:8">
      <c r="A417" s="71">
        <v>8</v>
      </c>
      <c r="B417" s="4" t="s">
        <v>742</v>
      </c>
      <c r="C417" s="3">
        <v>1</v>
      </c>
      <c r="D417" s="3">
        <v>498</v>
      </c>
      <c r="G417" s="11">
        <f t="shared" si="39"/>
        <v>498</v>
      </c>
      <c r="H417" s="11">
        <f t="shared" si="40"/>
        <v>1992</v>
      </c>
    </row>
    <row r="418" spans="1:8">
      <c r="A418" s="71">
        <v>9</v>
      </c>
      <c r="B418" s="4" t="s">
        <v>743</v>
      </c>
      <c r="C418" s="3">
        <v>1</v>
      </c>
      <c r="D418" s="3">
        <v>522.9</v>
      </c>
      <c r="G418" s="11">
        <f t="shared" si="39"/>
        <v>522.9</v>
      </c>
      <c r="H418" s="11">
        <f t="shared" si="40"/>
        <v>2091.6</v>
      </c>
    </row>
    <row r="419" spans="1:8">
      <c r="A419" s="71">
        <v>10</v>
      </c>
      <c r="B419" s="4" t="s">
        <v>744</v>
      </c>
      <c r="C419" s="3">
        <v>1</v>
      </c>
      <c r="D419" s="3">
        <v>599.54999999999995</v>
      </c>
      <c r="G419" s="11">
        <f t="shared" si="39"/>
        <v>599.54999999999995</v>
      </c>
      <c r="H419" s="11">
        <f t="shared" si="40"/>
        <v>2398.1999999999998</v>
      </c>
    </row>
    <row r="420" spans="1:8">
      <c r="A420" s="71">
        <v>11</v>
      </c>
      <c r="B420" s="4" t="s">
        <v>745</v>
      </c>
      <c r="C420" s="3">
        <v>1</v>
      </c>
      <c r="D420" s="3">
        <v>630</v>
      </c>
      <c r="G420" s="11">
        <f t="shared" si="39"/>
        <v>630</v>
      </c>
      <c r="H420" s="11">
        <f t="shared" si="40"/>
        <v>2520</v>
      </c>
    </row>
    <row r="421" spans="1:8">
      <c r="A421" s="71">
        <v>12</v>
      </c>
      <c r="B421" s="4" t="s">
        <v>746</v>
      </c>
      <c r="C421" s="3">
        <v>0.5</v>
      </c>
      <c r="D421" s="3">
        <v>465</v>
      </c>
      <c r="G421" s="11">
        <f t="shared" si="39"/>
        <v>232.5</v>
      </c>
      <c r="H421" s="11">
        <f t="shared" si="40"/>
        <v>930</v>
      </c>
    </row>
    <row r="422" spans="1:8">
      <c r="A422" s="71">
        <v>13</v>
      </c>
      <c r="B422" s="4" t="s">
        <v>227</v>
      </c>
      <c r="C422" s="3">
        <v>1</v>
      </c>
      <c r="D422" s="3">
        <v>504</v>
      </c>
      <c r="G422" s="11">
        <f t="shared" si="39"/>
        <v>504</v>
      </c>
      <c r="H422" s="11">
        <f t="shared" si="40"/>
        <v>2016</v>
      </c>
    </row>
    <row r="423" spans="1:8">
      <c r="A423" s="71">
        <v>14</v>
      </c>
      <c r="B423" s="4" t="s">
        <v>747</v>
      </c>
      <c r="C423" s="3">
        <v>1</v>
      </c>
      <c r="D423" s="3">
        <v>465</v>
      </c>
      <c r="G423" s="11">
        <f t="shared" si="39"/>
        <v>465</v>
      </c>
      <c r="H423" s="11">
        <f t="shared" si="40"/>
        <v>1860</v>
      </c>
    </row>
    <row r="424" spans="1:8">
      <c r="A424" s="71">
        <v>15</v>
      </c>
      <c r="B424" s="4" t="s">
        <v>748</v>
      </c>
      <c r="C424" s="3">
        <v>1</v>
      </c>
      <c r="D424" s="3">
        <v>750</v>
      </c>
      <c r="G424" s="11">
        <f t="shared" si="39"/>
        <v>750</v>
      </c>
      <c r="H424" s="11">
        <f t="shared" si="40"/>
        <v>3000</v>
      </c>
    </row>
    <row r="425" spans="1:8">
      <c r="A425" s="71">
        <v>16</v>
      </c>
      <c r="B425" s="4" t="s">
        <v>749</v>
      </c>
      <c r="C425" s="3">
        <v>1</v>
      </c>
      <c r="D425" s="3">
        <v>465</v>
      </c>
      <c r="G425" s="11">
        <f t="shared" si="39"/>
        <v>465</v>
      </c>
      <c r="H425" s="11">
        <f t="shared" si="40"/>
        <v>1860</v>
      </c>
    </row>
    <row r="426" spans="1:8">
      <c r="A426" s="71">
        <v>17</v>
      </c>
      <c r="B426" s="4" t="s">
        <v>750</v>
      </c>
      <c r="C426" s="3">
        <v>1</v>
      </c>
      <c r="D426" s="3">
        <v>604.5</v>
      </c>
      <c r="G426" s="11">
        <f t="shared" si="39"/>
        <v>604.5</v>
      </c>
      <c r="H426" s="11">
        <f t="shared" si="40"/>
        <v>2418</v>
      </c>
    </row>
    <row r="427" spans="1:8">
      <c r="A427" s="94">
        <v>18</v>
      </c>
      <c r="B427" s="4" t="s">
        <v>228</v>
      </c>
      <c r="C427" s="3">
        <v>0.5</v>
      </c>
      <c r="D427" s="3">
        <v>465</v>
      </c>
      <c r="G427" s="11">
        <f t="shared" si="39"/>
        <v>232.5</v>
      </c>
      <c r="H427" s="11">
        <f t="shared" si="40"/>
        <v>930</v>
      </c>
    </row>
    <row r="428" spans="1:8">
      <c r="A428" s="71">
        <v>19</v>
      </c>
      <c r="B428" s="4" t="s">
        <v>229</v>
      </c>
      <c r="C428" s="3">
        <v>0.25</v>
      </c>
      <c r="D428" s="3">
        <v>465</v>
      </c>
      <c r="G428" s="11">
        <f t="shared" si="39"/>
        <v>116.25</v>
      </c>
      <c r="H428" s="11">
        <f t="shared" si="40"/>
        <v>465</v>
      </c>
    </row>
    <row r="429" spans="1:8">
      <c r="A429" s="71">
        <v>20</v>
      </c>
      <c r="B429" s="4" t="s">
        <v>752</v>
      </c>
      <c r="C429" s="3">
        <v>1</v>
      </c>
      <c r="D429" s="3">
        <v>498</v>
      </c>
      <c r="G429" s="11">
        <f t="shared" si="39"/>
        <v>498</v>
      </c>
      <c r="H429" s="11">
        <f t="shared" si="40"/>
        <v>1992</v>
      </c>
    </row>
    <row r="430" spans="1:8">
      <c r="A430" s="71">
        <v>21</v>
      </c>
      <c r="B430" s="4" t="s">
        <v>753</v>
      </c>
      <c r="C430" s="3">
        <v>0.5</v>
      </c>
      <c r="D430" s="3">
        <v>498</v>
      </c>
      <c r="G430" s="11">
        <f t="shared" si="39"/>
        <v>249</v>
      </c>
      <c r="H430" s="11">
        <f t="shared" si="40"/>
        <v>996</v>
      </c>
    </row>
    <row r="431" spans="1:8">
      <c r="A431" s="71">
        <v>22</v>
      </c>
      <c r="B431" s="4" t="s">
        <v>754</v>
      </c>
      <c r="C431" s="3">
        <v>1</v>
      </c>
      <c r="D431" s="3">
        <v>627.9</v>
      </c>
      <c r="G431" s="11">
        <f t="shared" si="39"/>
        <v>627.9</v>
      </c>
      <c r="H431" s="11">
        <f t="shared" si="40"/>
        <v>2511.6</v>
      </c>
    </row>
    <row r="432" spans="1:8">
      <c r="A432" s="71">
        <v>23</v>
      </c>
      <c r="B432" s="4" t="s">
        <v>754</v>
      </c>
      <c r="C432" s="3">
        <v>1</v>
      </c>
      <c r="D432" s="3">
        <v>534.75</v>
      </c>
      <c r="G432" s="11">
        <f t="shared" si="39"/>
        <v>534.75</v>
      </c>
      <c r="H432" s="11">
        <f t="shared" si="40"/>
        <v>2139</v>
      </c>
    </row>
    <row r="433" spans="1:8">
      <c r="A433" s="71">
        <v>24</v>
      </c>
      <c r="B433" s="4" t="s">
        <v>755</v>
      </c>
      <c r="C433" s="3">
        <v>1</v>
      </c>
      <c r="D433" s="3">
        <v>630</v>
      </c>
      <c r="G433" s="11">
        <f t="shared" si="39"/>
        <v>630</v>
      </c>
      <c r="H433" s="11">
        <f t="shared" si="40"/>
        <v>2520</v>
      </c>
    </row>
    <row r="434" spans="1:8">
      <c r="A434" s="71">
        <v>25</v>
      </c>
      <c r="B434" s="4" t="s">
        <v>756</v>
      </c>
      <c r="C434" s="3">
        <v>0.5</v>
      </c>
      <c r="D434" s="3">
        <v>572.70000000000005</v>
      </c>
      <c r="G434" s="11">
        <f t="shared" si="39"/>
        <v>286.35000000000002</v>
      </c>
      <c r="H434" s="11">
        <f t="shared" si="40"/>
        <v>1145.4000000000001</v>
      </c>
    </row>
    <row r="435" spans="1:8">
      <c r="A435" s="71">
        <v>26</v>
      </c>
      <c r="B435" s="4" t="s">
        <v>897</v>
      </c>
      <c r="C435" s="3">
        <v>2</v>
      </c>
      <c r="D435" s="3">
        <v>436</v>
      </c>
      <c r="G435" s="11">
        <f t="shared" si="39"/>
        <v>872</v>
      </c>
      <c r="H435" s="11">
        <f t="shared" si="40"/>
        <v>3488</v>
      </c>
    </row>
    <row r="436" spans="1:8" ht="45">
      <c r="A436" s="71">
        <v>27</v>
      </c>
      <c r="B436" s="4" t="s">
        <v>230</v>
      </c>
      <c r="C436" s="3">
        <v>2</v>
      </c>
      <c r="D436" s="3">
        <v>465</v>
      </c>
      <c r="G436" s="11">
        <f t="shared" si="39"/>
        <v>930</v>
      </c>
      <c r="H436" s="11">
        <f t="shared" si="40"/>
        <v>3720</v>
      </c>
    </row>
    <row r="437" spans="1:8">
      <c r="A437" s="71">
        <v>28</v>
      </c>
      <c r="B437" s="4" t="s">
        <v>189</v>
      </c>
      <c r="C437" s="3">
        <v>1</v>
      </c>
      <c r="D437" s="3">
        <v>504</v>
      </c>
      <c r="G437" s="11">
        <f t="shared" si="39"/>
        <v>504</v>
      </c>
      <c r="H437" s="11">
        <f t="shared" si="40"/>
        <v>2016</v>
      </c>
    </row>
    <row r="438" spans="1:8" ht="12.75" customHeight="1">
      <c r="A438" s="71">
        <v>29</v>
      </c>
      <c r="B438" s="4" t="s">
        <v>431</v>
      </c>
      <c r="C438" s="3">
        <v>1</v>
      </c>
      <c r="D438" s="3">
        <v>478.5</v>
      </c>
      <c r="G438" s="11">
        <f t="shared" si="39"/>
        <v>478.5</v>
      </c>
      <c r="H438" s="11">
        <f t="shared" si="40"/>
        <v>1914</v>
      </c>
    </row>
    <row r="439" spans="1:8" ht="38.25" customHeight="1">
      <c r="A439" s="71">
        <v>30</v>
      </c>
      <c r="B439" s="4" t="s">
        <v>455</v>
      </c>
      <c r="C439" s="3">
        <v>1</v>
      </c>
      <c r="G439" s="11"/>
      <c r="H439" s="11"/>
    </row>
    <row r="440" spans="1:8" ht="30">
      <c r="A440" s="71">
        <v>31</v>
      </c>
      <c r="B440" s="4" t="s">
        <v>432</v>
      </c>
      <c r="C440" s="3">
        <v>3</v>
      </c>
      <c r="D440" s="3">
        <v>382</v>
      </c>
      <c r="G440" s="11">
        <f t="shared" si="39"/>
        <v>1146</v>
      </c>
      <c r="H440" s="11">
        <f t="shared" si="40"/>
        <v>4584</v>
      </c>
    </row>
    <row r="441" spans="1:8" ht="30">
      <c r="A441" s="71">
        <v>32</v>
      </c>
      <c r="B441" s="4" t="s">
        <v>432</v>
      </c>
      <c r="C441" s="3">
        <v>4</v>
      </c>
      <c r="D441" s="3">
        <v>396</v>
      </c>
      <c r="G441" s="11">
        <f t="shared" si="39"/>
        <v>1584</v>
      </c>
      <c r="H441" s="11">
        <f t="shared" si="40"/>
        <v>6336</v>
      </c>
    </row>
    <row r="442" spans="1:8" ht="30">
      <c r="A442" s="71">
        <v>33</v>
      </c>
      <c r="B442" s="4" t="s">
        <v>231</v>
      </c>
      <c r="C442" s="3">
        <v>1</v>
      </c>
      <c r="D442" s="3">
        <v>412</v>
      </c>
      <c r="G442" s="11">
        <f t="shared" si="39"/>
        <v>412</v>
      </c>
      <c r="H442" s="11">
        <f t="shared" si="40"/>
        <v>1648</v>
      </c>
    </row>
    <row r="443" spans="1:8">
      <c r="A443" s="71">
        <v>34</v>
      </c>
      <c r="B443" s="4" t="s">
        <v>232</v>
      </c>
      <c r="C443" s="3">
        <v>0.5</v>
      </c>
      <c r="D443" s="3">
        <v>477.5</v>
      </c>
      <c r="G443" s="11">
        <f t="shared" si="39"/>
        <v>238.75</v>
      </c>
      <c r="H443" s="11">
        <f t="shared" si="40"/>
        <v>955</v>
      </c>
    </row>
    <row r="444" spans="1:8">
      <c r="A444" s="71">
        <v>35</v>
      </c>
      <c r="B444" s="4" t="s">
        <v>238</v>
      </c>
      <c r="C444" s="3">
        <v>0.5</v>
      </c>
      <c r="D444" s="3">
        <v>455.4</v>
      </c>
      <c r="G444" s="11">
        <f t="shared" si="39"/>
        <v>227.7</v>
      </c>
      <c r="H444" s="11">
        <f t="shared" si="40"/>
        <v>910.8</v>
      </c>
    </row>
    <row r="445" spans="1:8">
      <c r="A445" s="71">
        <v>36</v>
      </c>
      <c r="B445" s="4" t="s">
        <v>433</v>
      </c>
      <c r="C445" s="3">
        <v>4.75</v>
      </c>
      <c r="D445" s="3">
        <v>396</v>
      </c>
      <c r="G445" s="11">
        <f t="shared" si="39"/>
        <v>1881</v>
      </c>
      <c r="H445" s="11">
        <f t="shared" si="40"/>
        <v>7524</v>
      </c>
    </row>
    <row r="446" spans="1:8" ht="30">
      <c r="A446" s="71">
        <v>37</v>
      </c>
      <c r="B446" s="4" t="s">
        <v>218</v>
      </c>
      <c r="C446" s="3">
        <v>1.5</v>
      </c>
      <c r="D446" s="3">
        <v>382</v>
      </c>
      <c r="G446" s="11">
        <f t="shared" ref="G446:G482" si="41">ROUND(C446*D446,2)</f>
        <v>573</v>
      </c>
      <c r="H446" s="11">
        <f t="shared" si="40"/>
        <v>2292</v>
      </c>
    </row>
    <row r="447" spans="1:8" ht="10.5" customHeight="1">
      <c r="A447" s="71">
        <v>38</v>
      </c>
      <c r="B447" s="4" t="s">
        <v>219</v>
      </c>
      <c r="C447" s="3">
        <v>1</v>
      </c>
      <c r="D447" s="3">
        <v>396</v>
      </c>
      <c r="G447" s="11">
        <f t="shared" si="41"/>
        <v>396</v>
      </c>
      <c r="H447" s="11">
        <f t="shared" si="40"/>
        <v>1584</v>
      </c>
    </row>
    <row r="448" spans="1:8">
      <c r="A448" s="71">
        <v>39</v>
      </c>
      <c r="B448" s="4" t="s">
        <v>239</v>
      </c>
      <c r="C448" s="3">
        <v>1</v>
      </c>
      <c r="D448" s="3">
        <v>396</v>
      </c>
      <c r="G448" s="11">
        <f t="shared" si="41"/>
        <v>396</v>
      </c>
      <c r="H448" s="11">
        <f t="shared" si="40"/>
        <v>1584</v>
      </c>
    </row>
    <row r="449" spans="1:8">
      <c r="A449" s="71">
        <v>40</v>
      </c>
      <c r="B449" s="4" t="s">
        <v>387</v>
      </c>
      <c r="C449" s="3">
        <v>1</v>
      </c>
      <c r="D449" s="3">
        <v>382</v>
      </c>
      <c r="G449" s="11">
        <f t="shared" si="41"/>
        <v>382</v>
      </c>
      <c r="H449" s="11">
        <f t="shared" si="40"/>
        <v>1528</v>
      </c>
    </row>
    <row r="450" spans="1:8">
      <c r="A450" s="71">
        <v>41</v>
      </c>
      <c r="B450" s="4" t="s">
        <v>240</v>
      </c>
      <c r="C450" s="3">
        <v>1</v>
      </c>
      <c r="D450" s="3">
        <v>412</v>
      </c>
      <c r="G450" s="11">
        <f t="shared" si="41"/>
        <v>412</v>
      </c>
      <c r="H450" s="11">
        <f t="shared" si="40"/>
        <v>1648</v>
      </c>
    </row>
    <row r="451" spans="1:8">
      <c r="A451" s="71">
        <v>42</v>
      </c>
      <c r="B451" s="4" t="s">
        <v>434</v>
      </c>
      <c r="C451" s="3">
        <v>1</v>
      </c>
      <c r="D451" s="3">
        <v>382</v>
      </c>
      <c r="G451" s="11">
        <f t="shared" si="41"/>
        <v>382</v>
      </c>
      <c r="H451" s="11">
        <f t="shared" si="40"/>
        <v>1528</v>
      </c>
    </row>
    <row r="452" spans="1:8">
      <c r="A452" s="71">
        <v>43</v>
      </c>
      <c r="B452" s="4" t="s">
        <v>241</v>
      </c>
      <c r="C452" s="3">
        <v>1</v>
      </c>
      <c r="D452" s="3">
        <v>477.5</v>
      </c>
      <c r="G452" s="11">
        <f t="shared" si="41"/>
        <v>477.5</v>
      </c>
      <c r="H452" s="11">
        <f t="shared" si="40"/>
        <v>1910</v>
      </c>
    </row>
    <row r="453" spans="1:8">
      <c r="A453" s="71">
        <v>44</v>
      </c>
      <c r="B453" s="4" t="s">
        <v>242</v>
      </c>
      <c r="C453" s="3">
        <v>1</v>
      </c>
      <c r="D453" s="3">
        <v>514.79999999999995</v>
      </c>
      <c r="G453" s="11">
        <f t="shared" si="41"/>
        <v>514.79999999999995</v>
      </c>
      <c r="H453" s="11">
        <f t="shared" si="40"/>
        <v>2059.1999999999998</v>
      </c>
    </row>
    <row r="454" spans="1:8">
      <c r="A454" s="71">
        <v>45</v>
      </c>
      <c r="B454" s="4" t="s">
        <v>244</v>
      </c>
      <c r="C454" s="3">
        <v>0.25</v>
      </c>
      <c r="D454" s="3">
        <v>396</v>
      </c>
      <c r="G454" s="11">
        <f t="shared" si="41"/>
        <v>99</v>
      </c>
      <c r="H454" s="11">
        <f t="shared" si="40"/>
        <v>396</v>
      </c>
    </row>
    <row r="455" spans="1:8">
      <c r="A455" s="71">
        <v>46</v>
      </c>
      <c r="B455" s="4" t="s">
        <v>243</v>
      </c>
      <c r="C455" s="3">
        <v>1</v>
      </c>
      <c r="D455" s="3">
        <v>382</v>
      </c>
      <c r="G455" s="11">
        <f t="shared" si="41"/>
        <v>382</v>
      </c>
      <c r="H455" s="11">
        <f t="shared" si="40"/>
        <v>1528</v>
      </c>
    </row>
    <row r="456" spans="1:8">
      <c r="A456" s="71">
        <v>47</v>
      </c>
      <c r="B456" s="4" t="s">
        <v>245</v>
      </c>
      <c r="C456" s="3">
        <v>1</v>
      </c>
      <c r="D456" s="3">
        <v>382</v>
      </c>
      <c r="G456" s="11">
        <f t="shared" si="41"/>
        <v>382</v>
      </c>
      <c r="H456" s="11">
        <f t="shared" si="40"/>
        <v>1528</v>
      </c>
    </row>
    <row r="457" spans="1:8" ht="30">
      <c r="A457" s="71">
        <v>48</v>
      </c>
      <c r="B457" s="4" t="s">
        <v>246</v>
      </c>
      <c r="C457" s="3">
        <v>2</v>
      </c>
      <c r="D457" s="3">
        <v>473.8</v>
      </c>
      <c r="G457" s="11">
        <f t="shared" si="41"/>
        <v>947.6</v>
      </c>
      <c r="H457" s="11">
        <f t="shared" si="40"/>
        <v>3790.4</v>
      </c>
    </row>
    <row r="458" spans="1:8">
      <c r="A458" s="71">
        <v>49</v>
      </c>
      <c r="B458" s="4" t="s">
        <v>247</v>
      </c>
      <c r="C458" s="3">
        <v>1</v>
      </c>
      <c r="D458" s="3">
        <v>396</v>
      </c>
      <c r="G458" s="11">
        <f t="shared" si="41"/>
        <v>396</v>
      </c>
      <c r="H458" s="11">
        <f t="shared" si="40"/>
        <v>1584</v>
      </c>
    </row>
    <row r="459" spans="1:8">
      <c r="A459" s="71">
        <v>50</v>
      </c>
      <c r="B459" s="4" t="s">
        <v>248</v>
      </c>
      <c r="C459" s="3">
        <v>1</v>
      </c>
      <c r="D459" s="3">
        <v>515</v>
      </c>
      <c r="G459" s="11">
        <f t="shared" si="41"/>
        <v>515</v>
      </c>
      <c r="H459" s="11">
        <f t="shared" si="40"/>
        <v>2060</v>
      </c>
    </row>
    <row r="460" spans="1:8" ht="30">
      <c r="A460" s="71">
        <v>51</v>
      </c>
      <c r="B460" s="4" t="s">
        <v>249</v>
      </c>
      <c r="C460" s="3">
        <v>1</v>
      </c>
      <c r="D460" s="3">
        <v>412</v>
      </c>
      <c r="G460" s="11">
        <f t="shared" si="41"/>
        <v>412</v>
      </c>
      <c r="H460" s="11">
        <f t="shared" si="40"/>
        <v>1648</v>
      </c>
    </row>
    <row r="461" spans="1:8">
      <c r="A461" s="71">
        <v>52</v>
      </c>
      <c r="B461" s="4" t="s">
        <v>250</v>
      </c>
      <c r="C461" s="3">
        <v>1</v>
      </c>
      <c r="D461" s="3">
        <v>382</v>
      </c>
      <c r="G461" s="11">
        <f t="shared" si="41"/>
        <v>382</v>
      </c>
      <c r="H461" s="11">
        <f t="shared" si="40"/>
        <v>1528</v>
      </c>
    </row>
    <row r="462" spans="1:8">
      <c r="A462" s="71">
        <v>53</v>
      </c>
      <c r="B462" s="4" t="s">
        <v>251</v>
      </c>
      <c r="C462" s="3">
        <v>0.25</v>
      </c>
      <c r="D462" s="3">
        <v>382</v>
      </c>
      <c r="G462" s="11">
        <f t="shared" si="41"/>
        <v>95.5</v>
      </c>
      <c r="H462" s="11">
        <f t="shared" si="40"/>
        <v>382</v>
      </c>
    </row>
    <row r="463" spans="1:8">
      <c r="A463" s="71">
        <v>54</v>
      </c>
      <c r="B463" s="4" t="s">
        <v>421</v>
      </c>
      <c r="C463" s="3">
        <v>1</v>
      </c>
      <c r="D463" s="3">
        <v>465</v>
      </c>
      <c r="G463" s="11">
        <f t="shared" si="41"/>
        <v>465</v>
      </c>
      <c r="H463" s="11">
        <f t="shared" si="40"/>
        <v>1860</v>
      </c>
    </row>
    <row r="464" spans="1:8" ht="30">
      <c r="A464" s="71">
        <v>55</v>
      </c>
      <c r="B464" s="4" t="s">
        <v>456</v>
      </c>
      <c r="C464" s="3">
        <v>1</v>
      </c>
      <c r="G464" s="11">
        <f t="shared" si="41"/>
        <v>0</v>
      </c>
      <c r="H464" s="11">
        <f t="shared" si="40"/>
        <v>0</v>
      </c>
    </row>
    <row r="465" spans="1:8">
      <c r="A465" s="71">
        <v>56</v>
      </c>
      <c r="B465" s="4" t="s">
        <v>252</v>
      </c>
      <c r="C465" s="3">
        <v>0.5</v>
      </c>
      <c r="D465" s="3">
        <v>473.8</v>
      </c>
      <c r="G465" s="11">
        <f t="shared" si="41"/>
        <v>236.9</v>
      </c>
      <c r="H465" s="11">
        <f t="shared" si="40"/>
        <v>947.6</v>
      </c>
    </row>
    <row r="466" spans="1:8">
      <c r="A466" s="71">
        <v>57</v>
      </c>
      <c r="B466" s="4" t="s">
        <v>223</v>
      </c>
      <c r="C466" s="3">
        <v>8.5</v>
      </c>
      <c r="D466" s="3">
        <v>372</v>
      </c>
      <c r="G466" s="11">
        <f t="shared" si="41"/>
        <v>3162</v>
      </c>
      <c r="H466" s="11">
        <f t="shared" si="40"/>
        <v>12648</v>
      </c>
    </row>
    <row r="467" spans="1:8" ht="30">
      <c r="A467" s="71">
        <v>58</v>
      </c>
      <c r="B467" s="4" t="s">
        <v>253</v>
      </c>
      <c r="C467" s="3">
        <v>1</v>
      </c>
      <c r="D467" s="3">
        <v>372</v>
      </c>
      <c r="G467" s="11">
        <f t="shared" si="41"/>
        <v>372</v>
      </c>
      <c r="H467" s="11">
        <f t="shared" si="40"/>
        <v>1488</v>
      </c>
    </row>
    <row r="468" spans="1:8">
      <c r="A468" s="71">
        <v>59</v>
      </c>
      <c r="B468" s="4" t="s">
        <v>435</v>
      </c>
      <c r="C468" s="3">
        <v>1</v>
      </c>
      <c r="D468" s="3">
        <v>427.8</v>
      </c>
      <c r="G468" s="11">
        <f t="shared" si="41"/>
        <v>427.8</v>
      </c>
      <c r="H468" s="11">
        <f t="shared" si="40"/>
        <v>1711.2</v>
      </c>
    </row>
    <row r="469" spans="1:8">
      <c r="A469" s="71">
        <v>60</v>
      </c>
      <c r="B469" s="4" t="s">
        <v>254</v>
      </c>
      <c r="C469" s="3">
        <v>1</v>
      </c>
      <c r="D469" s="3">
        <v>362</v>
      </c>
      <c r="G469" s="11">
        <f t="shared" si="41"/>
        <v>362</v>
      </c>
      <c r="H469" s="11">
        <f t="shared" si="40"/>
        <v>1448</v>
      </c>
    </row>
    <row r="470" spans="1:8">
      <c r="A470" s="71">
        <v>61</v>
      </c>
      <c r="B470" s="4" t="s">
        <v>255</v>
      </c>
      <c r="C470" s="3">
        <v>1</v>
      </c>
      <c r="D470" s="3">
        <v>352</v>
      </c>
      <c r="G470" s="11">
        <f t="shared" si="41"/>
        <v>352</v>
      </c>
      <c r="H470" s="11">
        <f t="shared" si="40"/>
        <v>1408</v>
      </c>
    </row>
    <row r="471" spans="1:8" ht="30">
      <c r="A471" s="71">
        <v>62</v>
      </c>
      <c r="B471" s="4" t="s">
        <v>457</v>
      </c>
      <c r="C471" s="3">
        <v>0.75</v>
      </c>
      <c r="D471" s="3">
        <v>352</v>
      </c>
      <c r="G471" s="11">
        <f t="shared" si="41"/>
        <v>264</v>
      </c>
      <c r="H471" s="11">
        <f t="shared" si="40"/>
        <v>1056</v>
      </c>
    </row>
    <row r="472" spans="1:8">
      <c r="A472" s="71">
        <v>63</v>
      </c>
      <c r="B472" s="4" t="s">
        <v>256</v>
      </c>
      <c r="C472" s="3">
        <v>0.25</v>
      </c>
      <c r="D472" s="3">
        <v>352</v>
      </c>
      <c r="G472" s="11">
        <f t="shared" si="41"/>
        <v>88</v>
      </c>
      <c r="H472" s="11">
        <f t="shared" si="40"/>
        <v>352</v>
      </c>
    </row>
    <row r="473" spans="1:8" ht="30">
      <c r="A473" s="71">
        <v>64</v>
      </c>
      <c r="B473" s="4" t="s">
        <v>257</v>
      </c>
      <c r="C473" s="3">
        <v>0.5</v>
      </c>
      <c r="D473" s="3">
        <v>352</v>
      </c>
      <c r="G473" s="11">
        <f t="shared" si="41"/>
        <v>176</v>
      </c>
      <c r="H473" s="11">
        <f t="shared" si="40"/>
        <v>704</v>
      </c>
    </row>
    <row r="474" spans="1:8" ht="30">
      <c r="A474" s="71">
        <v>65</v>
      </c>
      <c r="B474" s="4" t="s">
        <v>258</v>
      </c>
      <c r="C474" s="3">
        <v>0.5</v>
      </c>
      <c r="D474" s="3">
        <v>352</v>
      </c>
      <c r="G474" s="11">
        <f t="shared" si="41"/>
        <v>176</v>
      </c>
      <c r="H474" s="11">
        <f t="shared" si="40"/>
        <v>704</v>
      </c>
    </row>
    <row r="475" spans="1:8" ht="30">
      <c r="A475" s="71">
        <v>66</v>
      </c>
      <c r="B475" s="4" t="s">
        <v>224</v>
      </c>
      <c r="C475" s="3">
        <v>4.25</v>
      </c>
      <c r="D475" s="3">
        <v>352</v>
      </c>
      <c r="G475" s="11">
        <f t="shared" si="41"/>
        <v>1496</v>
      </c>
      <c r="H475" s="11">
        <f t="shared" si="40"/>
        <v>5984</v>
      </c>
    </row>
    <row r="476" spans="1:8" ht="30">
      <c r="A476" s="71">
        <v>67</v>
      </c>
      <c r="B476" s="4" t="s">
        <v>259</v>
      </c>
      <c r="C476" s="3">
        <v>0.25</v>
      </c>
      <c r="D476" s="3">
        <v>352</v>
      </c>
      <c r="G476" s="11">
        <f t="shared" si="41"/>
        <v>88</v>
      </c>
      <c r="H476" s="11">
        <f t="shared" si="40"/>
        <v>352</v>
      </c>
    </row>
    <row r="477" spans="1:8" ht="30">
      <c r="A477" s="71">
        <v>68</v>
      </c>
      <c r="B477" s="4" t="s">
        <v>260</v>
      </c>
      <c r="C477" s="3">
        <v>0.25</v>
      </c>
      <c r="D477" s="3">
        <v>352</v>
      </c>
      <c r="G477" s="11">
        <f t="shared" si="41"/>
        <v>88</v>
      </c>
      <c r="H477" s="11">
        <f t="shared" ref="H477:H482" si="42">G477*4</f>
        <v>352</v>
      </c>
    </row>
    <row r="478" spans="1:8" ht="30">
      <c r="A478" s="71">
        <v>69</v>
      </c>
      <c r="B478" s="4" t="s">
        <v>261</v>
      </c>
      <c r="C478" s="3">
        <v>0.25</v>
      </c>
      <c r="D478" s="3">
        <v>352</v>
      </c>
      <c r="G478" s="11">
        <f t="shared" si="41"/>
        <v>88</v>
      </c>
      <c r="H478" s="11">
        <f t="shared" si="42"/>
        <v>352</v>
      </c>
    </row>
    <row r="479" spans="1:8" ht="30">
      <c r="A479" s="71">
        <v>70</v>
      </c>
      <c r="B479" s="4" t="s">
        <v>262</v>
      </c>
      <c r="C479" s="3">
        <v>0.5</v>
      </c>
      <c r="D479" s="3">
        <v>352</v>
      </c>
      <c r="G479" s="11">
        <f t="shared" si="41"/>
        <v>176</v>
      </c>
      <c r="H479" s="11">
        <f t="shared" si="42"/>
        <v>704</v>
      </c>
    </row>
    <row r="480" spans="1:8" ht="30">
      <c r="A480" s="71">
        <v>71</v>
      </c>
      <c r="B480" s="4" t="s">
        <v>263</v>
      </c>
      <c r="C480" s="3">
        <v>0.5</v>
      </c>
      <c r="D480" s="3">
        <v>352</v>
      </c>
      <c r="G480" s="11">
        <f t="shared" si="41"/>
        <v>176</v>
      </c>
      <c r="H480" s="11">
        <f t="shared" si="42"/>
        <v>704</v>
      </c>
    </row>
    <row r="481" spans="1:8" ht="30">
      <c r="A481" s="71">
        <v>72</v>
      </c>
      <c r="B481" s="4" t="s">
        <v>264</v>
      </c>
      <c r="C481" s="3">
        <v>0.5</v>
      </c>
      <c r="D481" s="3">
        <v>352</v>
      </c>
      <c r="G481" s="11">
        <f t="shared" si="41"/>
        <v>176</v>
      </c>
      <c r="H481" s="11">
        <f t="shared" si="42"/>
        <v>704</v>
      </c>
    </row>
    <row r="482" spans="1:8">
      <c r="A482" s="71">
        <v>73</v>
      </c>
      <c r="B482" s="4" t="s">
        <v>817</v>
      </c>
      <c r="C482" s="3">
        <v>0.5</v>
      </c>
      <c r="D482" s="3">
        <v>332</v>
      </c>
      <c r="G482" s="11">
        <f t="shared" si="41"/>
        <v>166</v>
      </c>
      <c r="H482" s="11">
        <f t="shared" si="42"/>
        <v>664</v>
      </c>
    </row>
    <row r="483" spans="1:8">
      <c r="G483" s="11"/>
      <c r="H483" s="11"/>
    </row>
    <row r="484" spans="1:8">
      <c r="B484" s="2" t="s">
        <v>681</v>
      </c>
      <c r="C484" s="3">
        <f>SUM(C410:C482)</f>
        <v>88.25</v>
      </c>
      <c r="E484" s="3">
        <f>SUM(E410:E482)</f>
        <v>0</v>
      </c>
      <c r="F484" s="3">
        <f>SUM(F410:F482)</f>
        <v>0</v>
      </c>
      <c r="G484" s="11">
        <f>SUM(G410:G482)</f>
        <v>37786.83</v>
      </c>
      <c r="H484" s="11">
        <f>SUM(H410:H482)</f>
        <v>151147.32</v>
      </c>
    </row>
    <row r="485" spans="1:8">
      <c r="B485" s="2" t="s">
        <v>682</v>
      </c>
      <c r="C485" s="11">
        <f>C484-C486-C487-C488</f>
        <v>31.5</v>
      </c>
      <c r="E485" s="3">
        <f>SUM(E410:E436)</f>
        <v>0</v>
      </c>
      <c r="F485" s="3">
        <f>SUM(F410:F436)</f>
        <v>0</v>
      </c>
      <c r="G485" s="11">
        <f>G484-G486-G487-G488</f>
        <v>16138.78</v>
      </c>
      <c r="H485" s="11">
        <f>H484-H486-H487-H488</f>
        <v>64555.12</v>
      </c>
    </row>
    <row r="486" spans="1:8">
      <c r="B486" s="2" t="s">
        <v>683</v>
      </c>
      <c r="C486" s="3">
        <f>SUM(C438:C468)</f>
        <v>45.75</v>
      </c>
      <c r="E486" s="3">
        <f>SUM(E438:E468)</f>
        <v>0</v>
      </c>
      <c r="F486" s="3">
        <f>SUM(F438:F468)</f>
        <v>0</v>
      </c>
      <c r="G486" s="11">
        <f>SUM(G438:G468)</f>
        <v>17776.05</v>
      </c>
      <c r="H486" s="11">
        <f>SUM(H438:H468)</f>
        <v>71104.2</v>
      </c>
    </row>
    <row r="487" spans="1:8">
      <c r="B487" s="2" t="s">
        <v>719</v>
      </c>
      <c r="C487" s="3">
        <f>SUM(C469:C481)</f>
        <v>10.5</v>
      </c>
      <c r="E487" s="3">
        <f>SUM(E469:E481)</f>
        <v>0</v>
      </c>
      <c r="F487" s="3">
        <f>SUM(F469:F481)</f>
        <v>0</v>
      </c>
      <c r="G487" s="11">
        <f>SUM(G469:G481)</f>
        <v>3706</v>
      </c>
      <c r="H487" s="11">
        <f>SUM(H469:H481)</f>
        <v>14824</v>
      </c>
    </row>
    <row r="488" spans="1:8">
      <c r="B488" s="2" t="s">
        <v>684</v>
      </c>
      <c r="C488" s="3">
        <f>SUM(C482:C482)</f>
        <v>0.5</v>
      </c>
      <c r="E488" s="3">
        <f>SUM(E482:E482)</f>
        <v>0</v>
      </c>
      <c r="F488" s="3">
        <f>SUM(F482:F482)</f>
        <v>0</v>
      </c>
      <c r="G488" s="11">
        <f>SUM(G482:G482)</f>
        <v>166</v>
      </c>
      <c r="H488" s="11">
        <f>SUM(H482:H482)</f>
        <v>664</v>
      </c>
    </row>
    <row r="489" spans="1:8" hidden="1">
      <c r="G489" s="11">
        <f>C489*D489</f>
        <v>0</v>
      </c>
      <c r="H489" s="11">
        <f>G489*12</f>
        <v>0</v>
      </c>
    </row>
    <row r="490" spans="1:8" ht="10.5" hidden="1" customHeight="1">
      <c r="G490" s="11">
        <f>C490*D490</f>
        <v>0</v>
      </c>
      <c r="H490" s="11">
        <f>G490*12</f>
        <v>0</v>
      </c>
    </row>
    <row r="491" spans="1:8" ht="15" customHeight="1">
      <c r="B491" s="791" t="s">
        <v>887</v>
      </c>
      <c r="C491" s="791"/>
      <c r="G491" s="11">
        <f>C491*D491</f>
        <v>0</v>
      </c>
      <c r="H491" s="11">
        <f>G491*12</f>
        <v>0</v>
      </c>
    </row>
    <row r="492" spans="1:8">
      <c r="A492" s="3" t="s">
        <v>658</v>
      </c>
      <c r="B492" s="4" t="s">
        <v>265</v>
      </c>
      <c r="C492" s="3">
        <v>1</v>
      </c>
      <c r="D492" s="3">
        <v>588.5</v>
      </c>
      <c r="G492" s="11">
        <f t="shared" ref="G492:G499" si="43">ROUND(C492*D492,2)</f>
        <v>588.5</v>
      </c>
      <c r="H492" s="11">
        <f t="shared" ref="H492:H499" si="44">G492*4</f>
        <v>2354</v>
      </c>
    </row>
    <row r="493" spans="1:8">
      <c r="A493" s="3" t="s">
        <v>660</v>
      </c>
      <c r="B493" s="4" t="s">
        <v>266</v>
      </c>
      <c r="C493" s="3">
        <v>1</v>
      </c>
      <c r="D493" s="3">
        <v>535</v>
      </c>
      <c r="G493" s="11">
        <f t="shared" si="43"/>
        <v>535</v>
      </c>
      <c r="H493" s="11">
        <f t="shared" si="44"/>
        <v>2140</v>
      </c>
    </row>
    <row r="494" spans="1:8">
      <c r="A494" s="3" t="s">
        <v>661</v>
      </c>
      <c r="B494" s="4" t="s">
        <v>709</v>
      </c>
      <c r="C494" s="3">
        <v>0.25</v>
      </c>
      <c r="D494" s="3">
        <v>504</v>
      </c>
      <c r="G494" s="11">
        <f t="shared" si="43"/>
        <v>126</v>
      </c>
      <c r="H494" s="11">
        <f t="shared" si="44"/>
        <v>504</v>
      </c>
    </row>
    <row r="495" spans="1:8">
      <c r="A495" s="3" t="s">
        <v>662</v>
      </c>
      <c r="B495" s="4" t="s">
        <v>267</v>
      </c>
      <c r="C495" s="3">
        <v>0.5</v>
      </c>
      <c r="D495" s="3">
        <v>498</v>
      </c>
      <c r="G495" s="11">
        <f t="shared" si="43"/>
        <v>249</v>
      </c>
      <c r="H495" s="11">
        <f t="shared" si="44"/>
        <v>996</v>
      </c>
    </row>
    <row r="496" spans="1:8">
      <c r="A496" s="3" t="s">
        <v>663</v>
      </c>
      <c r="B496" s="4" t="s">
        <v>818</v>
      </c>
      <c r="C496" s="3">
        <v>1.5</v>
      </c>
      <c r="D496" s="3">
        <v>498</v>
      </c>
      <c r="G496" s="11">
        <f t="shared" si="43"/>
        <v>747</v>
      </c>
      <c r="H496" s="11">
        <f t="shared" si="44"/>
        <v>2988</v>
      </c>
    </row>
    <row r="497" spans="1:8">
      <c r="A497" s="3" t="s">
        <v>664</v>
      </c>
      <c r="B497" s="4" t="s">
        <v>268</v>
      </c>
      <c r="C497" s="3">
        <v>1</v>
      </c>
      <c r="D497" s="3">
        <v>396</v>
      </c>
      <c r="G497" s="11">
        <f t="shared" si="43"/>
        <v>396</v>
      </c>
      <c r="H497" s="11">
        <f t="shared" si="44"/>
        <v>1584</v>
      </c>
    </row>
    <row r="498" spans="1:8">
      <c r="A498" s="3" t="s">
        <v>665</v>
      </c>
      <c r="B498" s="4" t="s">
        <v>269</v>
      </c>
      <c r="C498" s="3">
        <v>0.5</v>
      </c>
      <c r="D498" s="3">
        <v>436</v>
      </c>
      <c r="G498" s="11">
        <f t="shared" si="43"/>
        <v>218</v>
      </c>
      <c r="H498" s="11">
        <f t="shared" si="44"/>
        <v>872</v>
      </c>
    </row>
    <row r="499" spans="1:8">
      <c r="A499" s="3" t="s">
        <v>666</v>
      </c>
      <c r="B499" s="4" t="s">
        <v>270</v>
      </c>
      <c r="C499" s="3">
        <v>1</v>
      </c>
      <c r="D499" s="3">
        <v>352</v>
      </c>
      <c r="G499" s="11">
        <f t="shared" si="43"/>
        <v>352</v>
      </c>
      <c r="H499" s="11">
        <f t="shared" si="44"/>
        <v>1408</v>
      </c>
    </row>
    <row r="500" spans="1:8" ht="16.5" customHeight="1">
      <c r="G500" s="11">
        <f>C500*D500</f>
        <v>0</v>
      </c>
      <c r="H500" s="11">
        <f>G500*12</f>
        <v>0</v>
      </c>
    </row>
    <row r="501" spans="1:8">
      <c r="B501" s="2" t="s">
        <v>681</v>
      </c>
      <c r="C501" s="3">
        <f>SUM(C492:C499)</f>
        <v>6.75</v>
      </c>
      <c r="E501" s="3">
        <f>SUM(E492:E499)</f>
        <v>0</v>
      </c>
      <c r="F501" s="3">
        <f>SUM(F492:F499)</f>
        <v>0</v>
      </c>
      <c r="G501" s="11">
        <f>SUM(G492:G499)</f>
        <v>3211.5</v>
      </c>
      <c r="H501" s="11">
        <f>SUM(H492:H499)</f>
        <v>12846</v>
      </c>
    </row>
    <row r="502" spans="1:8">
      <c r="B502" s="2" t="s">
        <v>682</v>
      </c>
      <c r="C502" s="3">
        <f>SUM(C492:C495)</f>
        <v>2.75</v>
      </c>
      <c r="E502" s="3">
        <f>SUM(E492:E495)</f>
        <v>0</v>
      </c>
      <c r="F502" s="3">
        <f>SUM(F492:F495)</f>
        <v>0</v>
      </c>
      <c r="G502" s="11">
        <f>SUM(G492:G495)</f>
        <v>1498.5</v>
      </c>
      <c r="H502" s="11">
        <f>SUM(H492:H495)</f>
        <v>5994</v>
      </c>
    </row>
    <row r="503" spans="1:8">
      <c r="B503" s="2" t="s">
        <v>818</v>
      </c>
      <c r="C503" s="3">
        <f>SUM(C496:C498)</f>
        <v>3</v>
      </c>
      <c r="E503" s="3">
        <f>SUM(E496:E498)</f>
        <v>0</v>
      </c>
      <c r="F503" s="3">
        <f>SUM(F496:F498)</f>
        <v>0</v>
      </c>
      <c r="G503" s="11">
        <f>SUM(G496:G498)</f>
        <v>1361</v>
      </c>
      <c r="H503" s="11">
        <f>SUM(H496:H498)</f>
        <v>5444</v>
      </c>
    </row>
    <row r="504" spans="1:8">
      <c r="B504" s="2" t="s">
        <v>825</v>
      </c>
      <c r="C504" s="3">
        <f>C499</f>
        <v>1</v>
      </c>
      <c r="E504" s="3">
        <f>E499</f>
        <v>0</v>
      </c>
      <c r="F504" s="3">
        <f>F499</f>
        <v>0</v>
      </c>
      <c r="G504" s="11">
        <f>G499</f>
        <v>352</v>
      </c>
      <c r="H504" s="11">
        <f>H499</f>
        <v>1408</v>
      </c>
    </row>
    <row r="505" spans="1:8" ht="6" customHeight="1">
      <c r="G505" s="11">
        <f t="shared" ref="G505:G511" si="45">C505*D505</f>
        <v>0</v>
      </c>
      <c r="H505" s="11">
        <f t="shared" ref="H505:H511" si="46">G505*12</f>
        <v>0</v>
      </c>
    </row>
    <row r="506" spans="1:8" ht="2.25" customHeight="1">
      <c r="G506" s="11">
        <f t="shared" si="45"/>
        <v>0</v>
      </c>
      <c r="H506" s="11">
        <f t="shared" si="46"/>
        <v>0</v>
      </c>
    </row>
    <row r="507" spans="1:8" ht="31.5" customHeight="1">
      <c r="B507" s="790" t="s">
        <v>888</v>
      </c>
      <c r="C507" s="790"/>
      <c r="D507" s="790"/>
      <c r="G507" s="11">
        <f t="shared" si="45"/>
        <v>0</v>
      </c>
      <c r="H507" s="11">
        <f t="shared" si="46"/>
        <v>0</v>
      </c>
    </row>
    <row r="508" spans="1:8" ht="16.5" customHeight="1">
      <c r="A508" s="3" t="s">
        <v>658</v>
      </c>
      <c r="B508" s="4" t="s">
        <v>720</v>
      </c>
      <c r="C508" s="3">
        <v>2.5</v>
      </c>
      <c r="D508" s="3">
        <v>546</v>
      </c>
      <c r="G508" s="11">
        <f t="shared" si="45"/>
        <v>1365</v>
      </c>
      <c r="H508" s="11">
        <f>G508*4</f>
        <v>5460</v>
      </c>
    </row>
    <row r="509" spans="1:8" ht="28.5" customHeight="1">
      <c r="A509" s="3" t="s">
        <v>660</v>
      </c>
      <c r="B509" s="4" t="s">
        <v>271</v>
      </c>
      <c r="C509" s="3">
        <v>1</v>
      </c>
      <c r="D509" s="3">
        <v>396</v>
      </c>
      <c r="G509" s="11">
        <f t="shared" si="45"/>
        <v>396</v>
      </c>
      <c r="H509" s="11">
        <f>G509*4</f>
        <v>1584</v>
      </c>
    </row>
    <row r="510" spans="1:8">
      <c r="A510" s="3" t="s">
        <v>661</v>
      </c>
      <c r="B510" s="4" t="s">
        <v>272</v>
      </c>
      <c r="C510" s="3">
        <v>2</v>
      </c>
      <c r="D510" s="3">
        <v>434.4</v>
      </c>
      <c r="G510" s="11">
        <f t="shared" si="45"/>
        <v>868.8</v>
      </c>
      <c r="H510" s="11">
        <f>G510*4</f>
        <v>3475.2</v>
      </c>
    </row>
    <row r="511" spans="1:8">
      <c r="G511" s="11">
        <f t="shared" si="45"/>
        <v>0</v>
      </c>
      <c r="H511" s="11">
        <f t="shared" si="46"/>
        <v>0</v>
      </c>
    </row>
    <row r="512" spans="1:8">
      <c r="B512" s="2" t="s">
        <v>681</v>
      </c>
      <c r="C512" s="3">
        <f>SUM(C508:C510)</f>
        <v>5.5</v>
      </c>
      <c r="E512" s="3">
        <f>E508+E510</f>
        <v>0</v>
      </c>
      <c r="F512" s="3">
        <f>F508+F510</f>
        <v>0</v>
      </c>
      <c r="G512" s="11">
        <f>SUM(G508:G510)</f>
        <v>2629.8</v>
      </c>
      <c r="H512" s="11">
        <f>SUM(H508:H510)</f>
        <v>10519.2</v>
      </c>
    </row>
    <row r="513" spans="1:8">
      <c r="B513" s="2" t="s">
        <v>682</v>
      </c>
      <c r="C513" s="3">
        <f>C508</f>
        <v>2.5</v>
      </c>
      <c r="E513" s="3">
        <f>E508</f>
        <v>0</v>
      </c>
      <c r="F513" s="3">
        <f>F508</f>
        <v>0</v>
      </c>
      <c r="G513" s="11">
        <f>G508</f>
        <v>1365</v>
      </c>
      <c r="H513" s="11">
        <f>H508</f>
        <v>5460</v>
      </c>
    </row>
    <row r="514" spans="1:8">
      <c r="B514" s="2" t="s">
        <v>824</v>
      </c>
      <c r="C514" s="3">
        <f>C509</f>
        <v>1</v>
      </c>
      <c r="G514" s="3">
        <f>G509</f>
        <v>396</v>
      </c>
      <c r="H514" s="3">
        <f>H509</f>
        <v>1584</v>
      </c>
    </row>
    <row r="515" spans="1:8">
      <c r="B515" s="2" t="s">
        <v>825</v>
      </c>
      <c r="G515" s="11"/>
      <c r="H515" s="11"/>
    </row>
    <row r="516" spans="1:8">
      <c r="B516" s="2" t="s">
        <v>684</v>
      </c>
      <c r="C516" s="3">
        <f>C510</f>
        <v>2</v>
      </c>
      <c r="E516" s="3">
        <f>E510</f>
        <v>0</v>
      </c>
      <c r="F516" s="3">
        <f>F510</f>
        <v>0</v>
      </c>
      <c r="G516" s="11">
        <f>G510</f>
        <v>868.8</v>
      </c>
      <c r="H516" s="11">
        <f>H510</f>
        <v>3475.2</v>
      </c>
    </row>
    <row r="517" spans="1:8">
      <c r="G517" s="11">
        <f>C517*D517</f>
        <v>0</v>
      </c>
      <c r="H517" s="11">
        <f>G517*12</f>
        <v>0</v>
      </c>
    </row>
    <row r="518" spans="1:8">
      <c r="G518" s="11">
        <f>C518*D518</f>
        <v>0</v>
      </c>
      <c r="H518" s="11">
        <f>G518*12</f>
        <v>0</v>
      </c>
    </row>
    <row r="519" spans="1:8" ht="25.5" customHeight="1">
      <c r="B519" s="790" t="s">
        <v>889</v>
      </c>
      <c r="C519" s="790"/>
      <c r="D519" s="790"/>
      <c r="E519" s="790"/>
      <c r="G519" s="11">
        <f>C519*D519</f>
        <v>0</v>
      </c>
      <c r="H519" s="11">
        <f>G519*12</f>
        <v>0</v>
      </c>
    </row>
    <row r="520" spans="1:8">
      <c r="A520" s="3" t="s">
        <v>820</v>
      </c>
      <c r="B520" s="4" t="s">
        <v>273</v>
      </c>
      <c r="C520" s="3">
        <v>0.5</v>
      </c>
      <c r="D520" s="3">
        <v>465</v>
      </c>
      <c r="G520" s="11">
        <f t="shared" ref="G520:G525" si="47">ROUND(C520*D520,2)</f>
        <v>232.5</v>
      </c>
      <c r="H520" s="11">
        <f t="shared" ref="H520:H525" si="48">G520*4</f>
        <v>930</v>
      </c>
    </row>
    <row r="521" spans="1:8">
      <c r="A521" s="3" t="s">
        <v>661</v>
      </c>
      <c r="B521" s="4" t="s">
        <v>821</v>
      </c>
      <c r="C521" s="3">
        <v>1</v>
      </c>
      <c r="D521" s="3">
        <v>511.5</v>
      </c>
      <c r="G521" s="11">
        <f t="shared" si="47"/>
        <v>511.5</v>
      </c>
      <c r="H521" s="11">
        <f t="shared" si="48"/>
        <v>2046</v>
      </c>
    </row>
    <row r="522" spans="1:8">
      <c r="A522" s="3" t="s">
        <v>662</v>
      </c>
      <c r="B522" s="4" t="s">
        <v>822</v>
      </c>
      <c r="C522" s="3">
        <v>14</v>
      </c>
      <c r="D522" s="3">
        <v>412</v>
      </c>
      <c r="G522" s="11">
        <f t="shared" si="47"/>
        <v>5768</v>
      </c>
      <c r="H522" s="11">
        <f t="shared" si="48"/>
        <v>23072</v>
      </c>
    </row>
    <row r="523" spans="1:8">
      <c r="A523" s="3" t="s">
        <v>663</v>
      </c>
      <c r="B523" s="4" t="s">
        <v>823</v>
      </c>
      <c r="C523" s="3">
        <v>4.5</v>
      </c>
      <c r="D523" s="3">
        <v>412</v>
      </c>
      <c r="G523" s="11">
        <f t="shared" si="47"/>
        <v>1854</v>
      </c>
      <c r="H523" s="11">
        <f t="shared" si="48"/>
        <v>7416</v>
      </c>
    </row>
    <row r="524" spans="1:8" ht="30">
      <c r="A524" s="3" t="s">
        <v>664</v>
      </c>
      <c r="B524" s="4" t="s">
        <v>274</v>
      </c>
      <c r="C524" s="3">
        <v>3</v>
      </c>
      <c r="D524" s="3">
        <v>352</v>
      </c>
      <c r="G524" s="11">
        <f t="shared" si="47"/>
        <v>1056</v>
      </c>
      <c r="H524" s="11">
        <f t="shared" si="48"/>
        <v>4224</v>
      </c>
    </row>
    <row r="525" spans="1:8">
      <c r="A525" s="3" t="s">
        <v>665</v>
      </c>
      <c r="B525" s="4" t="s">
        <v>275</v>
      </c>
      <c r="C525" s="3">
        <v>13.5</v>
      </c>
      <c r="D525" s="3">
        <v>742.1</v>
      </c>
      <c r="G525" s="11">
        <f t="shared" si="47"/>
        <v>10018.35</v>
      </c>
      <c r="H525" s="11">
        <f t="shared" si="48"/>
        <v>40073.4</v>
      </c>
    </row>
    <row r="526" spans="1:8" ht="27.75" customHeight="1">
      <c r="G526" s="11">
        <f>C526*D526</f>
        <v>0</v>
      </c>
      <c r="H526" s="11">
        <f>G526*12</f>
        <v>0</v>
      </c>
    </row>
    <row r="527" spans="1:8">
      <c r="B527" s="2" t="s">
        <v>681</v>
      </c>
      <c r="C527" s="3">
        <f>SUM(C520:C525)</f>
        <v>36.5</v>
      </c>
      <c r="E527" s="3">
        <f>SUM(E520:E525)</f>
        <v>0</v>
      </c>
      <c r="F527" s="3">
        <f>SUM(F520:F525)</f>
        <v>0</v>
      </c>
      <c r="G527" s="11">
        <f>SUM(G520:G525)</f>
        <v>19440.349999999999</v>
      </c>
      <c r="H527" s="11">
        <f>SUM(H520:H525)</f>
        <v>77761.399999999994</v>
      </c>
    </row>
    <row r="528" spans="1:8">
      <c r="B528" s="2" t="s">
        <v>682</v>
      </c>
      <c r="C528" s="3">
        <f>SUM(C520)</f>
        <v>0.5</v>
      </c>
      <c r="G528" s="11">
        <f>SUM(G520)</f>
        <v>232.5</v>
      </c>
      <c r="H528" s="11">
        <f>SUM(H520)</f>
        <v>930</v>
      </c>
    </row>
    <row r="529" spans="1:8">
      <c r="B529" s="2" t="s">
        <v>824</v>
      </c>
      <c r="C529" s="3">
        <f>C522+C523+C521</f>
        <v>19.5</v>
      </c>
      <c r="E529" s="3">
        <f>E522+E523+E521</f>
        <v>0</v>
      </c>
      <c r="F529" s="3">
        <f>F522+F523+F521</f>
        <v>0</v>
      </c>
      <c r="G529" s="11">
        <f>G522+G523+G521</f>
        <v>8133.5</v>
      </c>
      <c r="H529" s="11">
        <f>H522+H523+H521</f>
        <v>32534</v>
      </c>
    </row>
    <row r="530" spans="1:8">
      <c r="B530" s="2" t="s">
        <v>825</v>
      </c>
      <c r="C530" s="3">
        <f>C524</f>
        <v>3</v>
      </c>
      <c r="E530" s="3">
        <f t="shared" ref="E530:H531" si="49">E524</f>
        <v>0</v>
      </c>
      <c r="F530" s="3">
        <f t="shared" si="49"/>
        <v>0</v>
      </c>
      <c r="G530" s="11">
        <f t="shared" si="49"/>
        <v>1056</v>
      </c>
      <c r="H530" s="11">
        <f t="shared" si="49"/>
        <v>4224</v>
      </c>
    </row>
    <row r="531" spans="1:8">
      <c r="B531" s="2" t="s">
        <v>684</v>
      </c>
      <c r="C531" s="3">
        <f>C525</f>
        <v>13.5</v>
      </c>
      <c r="E531" s="3">
        <f t="shared" si="49"/>
        <v>0</v>
      </c>
      <c r="F531" s="3">
        <f t="shared" si="49"/>
        <v>0</v>
      </c>
      <c r="G531" s="11">
        <f t="shared" si="49"/>
        <v>10018.35</v>
      </c>
      <c r="H531" s="11">
        <f t="shared" si="49"/>
        <v>40073.4</v>
      </c>
    </row>
    <row r="532" spans="1:8">
      <c r="G532" s="11">
        <f t="shared" ref="G532:G545" si="50">C532*D532</f>
        <v>0</v>
      </c>
      <c r="H532" s="11">
        <f>G532*12</f>
        <v>0</v>
      </c>
    </row>
    <row r="533" spans="1:8" ht="24.75" customHeight="1">
      <c r="G533" s="11">
        <f t="shared" si="50"/>
        <v>0</v>
      </c>
      <c r="H533" s="11">
        <f>G533*12</f>
        <v>0</v>
      </c>
    </row>
    <row r="534" spans="1:8" ht="19.5" customHeight="1">
      <c r="B534" s="70" t="s">
        <v>890</v>
      </c>
      <c r="G534" s="11">
        <f t="shared" si="50"/>
        <v>0</v>
      </c>
      <c r="H534" s="11">
        <f>G534*12</f>
        <v>0</v>
      </c>
    </row>
    <row r="535" spans="1:8">
      <c r="A535" s="3" t="s">
        <v>658</v>
      </c>
      <c r="B535" s="4" t="s">
        <v>826</v>
      </c>
      <c r="C535" s="3">
        <v>1</v>
      </c>
      <c r="D535" s="3">
        <v>902</v>
      </c>
      <c r="G535" s="11">
        <f t="shared" si="50"/>
        <v>902</v>
      </c>
      <c r="H535" s="11">
        <f t="shared" ref="H535:H544" si="51">G535*4</f>
        <v>3608</v>
      </c>
    </row>
    <row r="536" spans="1:8">
      <c r="A536" s="3" t="s">
        <v>660</v>
      </c>
      <c r="B536" s="4" t="s">
        <v>827</v>
      </c>
      <c r="C536" s="3">
        <v>1</v>
      </c>
      <c r="D536" s="3">
        <v>812</v>
      </c>
      <c r="G536" s="11">
        <f t="shared" si="50"/>
        <v>812</v>
      </c>
      <c r="H536" s="11">
        <f t="shared" si="51"/>
        <v>3248</v>
      </c>
    </row>
    <row r="537" spans="1:8" ht="45">
      <c r="A537" s="3" t="s">
        <v>661</v>
      </c>
      <c r="B537" s="4" t="s">
        <v>873</v>
      </c>
      <c r="C537" s="3">
        <v>0.5</v>
      </c>
      <c r="D537" s="3">
        <v>435</v>
      </c>
      <c r="G537" s="11">
        <f t="shared" si="50"/>
        <v>217.5</v>
      </c>
      <c r="H537" s="11">
        <f t="shared" si="51"/>
        <v>870</v>
      </c>
    </row>
    <row r="538" spans="1:8" ht="30">
      <c r="A538" s="3" t="s">
        <v>662</v>
      </c>
      <c r="B538" s="4" t="s">
        <v>847</v>
      </c>
      <c r="C538" s="3">
        <v>1</v>
      </c>
      <c r="D538" s="3">
        <v>435</v>
      </c>
      <c r="G538" s="11">
        <f t="shared" si="50"/>
        <v>435</v>
      </c>
      <c r="H538" s="11">
        <f t="shared" si="51"/>
        <v>1740</v>
      </c>
    </row>
    <row r="539" spans="1:8">
      <c r="A539" s="3" t="s">
        <v>663</v>
      </c>
      <c r="B539" s="4" t="s">
        <v>848</v>
      </c>
      <c r="C539" s="3">
        <v>1</v>
      </c>
      <c r="D539" s="3">
        <v>435</v>
      </c>
      <c r="G539" s="11">
        <f t="shared" si="50"/>
        <v>435</v>
      </c>
      <c r="H539" s="11">
        <f t="shared" si="51"/>
        <v>1740</v>
      </c>
    </row>
    <row r="540" spans="1:8" ht="30">
      <c r="A540" s="3" t="s">
        <v>664</v>
      </c>
      <c r="B540" s="4" t="s">
        <v>849</v>
      </c>
      <c r="C540" s="3">
        <v>1</v>
      </c>
      <c r="D540" s="3">
        <v>435</v>
      </c>
      <c r="G540" s="11">
        <f t="shared" si="50"/>
        <v>435</v>
      </c>
      <c r="H540" s="11">
        <f t="shared" si="51"/>
        <v>1740</v>
      </c>
    </row>
    <row r="541" spans="1:8" ht="30">
      <c r="A541" s="3" t="s">
        <v>665</v>
      </c>
      <c r="B541" s="4" t="s">
        <v>866</v>
      </c>
      <c r="C541" s="3">
        <v>1.5</v>
      </c>
      <c r="D541" s="3">
        <v>435</v>
      </c>
      <c r="G541" s="11">
        <f t="shared" si="50"/>
        <v>652.5</v>
      </c>
      <c r="H541" s="11">
        <f t="shared" si="51"/>
        <v>2610</v>
      </c>
    </row>
    <row r="542" spans="1:8">
      <c r="A542" s="3" t="s">
        <v>666</v>
      </c>
      <c r="B542" s="4" t="s">
        <v>867</v>
      </c>
      <c r="C542" s="3">
        <v>1.5</v>
      </c>
      <c r="D542" s="3">
        <v>435</v>
      </c>
      <c r="G542" s="11">
        <f t="shared" si="50"/>
        <v>652.5</v>
      </c>
      <c r="H542" s="11">
        <f t="shared" si="51"/>
        <v>2610</v>
      </c>
    </row>
    <row r="543" spans="1:8">
      <c r="A543" s="3" t="s">
        <v>667</v>
      </c>
      <c r="B543" s="4" t="s">
        <v>868</v>
      </c>
      <c r="C543" s="3">
        <v>1.5</v>
      </c>
      <c r="D543" s="3">
        <v>362</v>
      </c>
      <c r="G543" s="11">
        <f t="shared" si="50"/>
        <v>543</v>
      </c>
      <c r="H543" s="11">
        <f t="shared" si="51"/>
        <v>2172</v>
      </c>
    </row>
    <row r="544" spans="1:8">
      <c r="A544" s="3" t="s">
        <v>668</v>
      </c>
      <c r="B544" s="4" t="s">
        <v>687</v>
      </c>
      <c r="C544" s="3">
        <v>1</v>
      </c>
      <c r="D544" s="3">
        <v>362</v>
      </c>
      <c r="G544" s="11">
        <f t="shared" si="50"/>
        <v>362</v>
      </c>
      <c r="H544" s="11">
        <f t="shared" si="51"/>
        <v>1448</v>
      </c>
    </row>
    <row r="545" spans="1:8" ht="23.25" customHeight="1">
      <c r="G545" s="11">
        <f t="shared" si="50"/>
        <v>0</v>
      </c>
      <c r="H545" s="11">
        <f>G545*12</f>
        <v>0</v>
      </c>
    </row>
    <row r="546" spans="1:8">
      <c r="B546" s="2" t="s">
        <v>681</v>
      </c>
      <c r="C546" s="3">
        <f>SUM(C535:C544)</f>
        <v>11</v>
      </c>
      <c r="E546" s="3">
        <f>E535+E536+E537+E538+E539+E540+E544</f>
        <v>0</v>
      </c>
      <c r="F546" s="3">
        <f>F535+F536+F537+F538+F539+F540+F544</f>
        <v>0</v>
      </c>
      <c r="G546" s="11">
        <f>SUM(G535:G544)</f>
        <v>5446.5</v>
      </c>
      <c r="H546" s="11">
        <f>SUM(H535:H544)</f>
        <v>21786</v>
      </c>
    </row>
    <row r="547" spans="1:8">
      <c r="B547" s="2" t="s">
        <v>684</v>
      </c>
      <c r="C547" s="3">
        <f>SUM(C535:C544)</f>
        <v>11</v>
      </c>
      <c r="E547" s="3">
        <f>E535+E536+E537+E538+E539+E540+E544</f>
        <v>0</v>
      </c>
      <c r="F547" s="3">
        <f>F535+F536+F537+F538+F539+F540+F544</f>
        <v>0</v>
      </c>
      <c r="G547" s="11">
        <f>SUM(G535:G544)</f>
        <v>5446.5</v>
      </c>
      <c r="H547" s="11">
        <f>SUM(H535:H544)</f>
        <v>21786</v>
      </c>
    </row>
    <row r="548" spans="1:8">
      <c r="G548" s="11">
        <f>C548*D548</f>
        <v>0</v>
      </c>
      <c r="H548" s="11">
        <f>G548*12</f>
        <v>0</v>
      </c>
    </row>
    <row r="549" spans="1:8" ht="7.5" customHeight="1">
      <c r="G549" s="11">
        <f>C549*D549</f>
        <v>0</v>
      </c>
      <c r="H549" s="11">
        <f>G549*12</f>
        <v>0</v>
      </c>
    </row>
    <row r="550" spans="1:8" ht="30.75" customHeight="1">
      <c r="B550" s="790" t="s">
        <v>891</v>
      </c>
      <c r="C550" s="790"/>
      <c r="G550" s="11">
        <f>C550*D550</f>
        <v>0</v>
      </c>
      <c r="H550" s="11">
        <f>G550*12</f>
        <v>0</v>
      </c>
    </row>
    <row r="551" spans="1:8">
      <c r="A551" s="3" t="s">
        <v>658</v>
      </c>
      <c r="B551" s="4" t="s">
        <v>493</v>
      </c>
      <c r="C551" s="3">
        <v>1</v>
      </c>
      <c r="D551" s="3">
        <v>344</v>
      </c>
      <c r="G551" s="11">
        <f t="shared" ref="G551:G561" si="52">ROUND(C551*D551,2)</f>
        <v>344</v>
      </c>
      <c r="H551" s="11">
        <f t="shared" ref="H551:H561" si="53">G551*4</f>
        <v>1376</v>
      </c>
    </row>
    <row r="552" spans="1:8">
      <c r="A552" s="3" t="s">
        <v>660</v>
      </c>
      <c r="B552" s="4" t="s">
        <v>828</v>
      </c>
      <c r="C552" s="3">
        <v>2</v>
      </c>
      <c r="D552" s="3">
        <v>352</v>
      </c>
      <c r="G552" s="11">
        <f t="shared" si="52"/>
        <v>704</v>
      </c>
      <c r="H552" s="11">
        <f t="shared" si="53"/>
        <v>2816</v>
      </c>
    </row>
    <row r="553" spans="1:8">
      <c r="A553" s="3" t="s">
        <v>661</v>
      </c>
      <c r="B553" s="4" t="s">
        <v>829</v>
      </c>
      <c r="C553" s="3">
        <v>1</v>
      </c>
      <c r="D553" s="3">
        <v>342</v>
      </c>
      <c r="G553" s="11">
        <f t="shared" si="52"/>
        <v>342</v>
      </c>
      <c r="H553" s="11">
        <f t="shared" si="53"/>
        <v>1368</v>
      </c>
    </row>
    <row r="554" spans="1:8">
      <c r="A554" s="3" t="s">
        <v>662</v>
      </c>
      <c r="B554" s="4" t="s">
        <v>830</v>
      </c>
      <c r="C554" s="3">
        <v>1</v>
      </c>
      <c r="D554" s="3">
        <v>342</v>
      </c>
      <c r="G554" s="11">
        <f t="shared" si="52"/>
        <v>342</v>
      </c>
      <c r="H554" s="11">
        <f t="shared" si="53"/>
        <v>1368</v>
      </c>
    </row>
    <row r="555" spans="1:8">
      <c r="A555" s="3" t="s">
        <v>663</v>
      </c>
      <c r="B555" s="4" t="s">
        <v>831</v>
      </c>
      <c r="C555" s="3">
        <v>1</v>
      </c>
      <c r="D555" s="3">
        <v>452.5</v>
      </c>
      <c r="G555" s="11">
        <f t="shared" si="52"/>
        <v>452.5</v>
      </c>
      <c r="H555" s="11">
        <f t="shared" si="53"/>
        <v>1810</v>
      </c>
    </row>
    <row r="556" spans="1:8">
      <c r="A556" s="3" t="s">
        <v>664</v>
      </c>
      <c r="B556" s="4" t="s">
        <v>832</v>
      </c>
      <c r="C556" s="3">
        <v>1</v>
      </c>
      <c r="D556" s="3">
        <v>428.5</v>
      </c>
      <c r="G556" s="11">
        <f t="shared" si="52"/>
        <v>428.5</v>
      </c>
      <c r="H556" s="11">
        <f t="shared" si="53"/>
        <v>1714</v>
      </c>
    </row>
    <row r="557" spans="1:8">
      <c r="A557" s="3" t="s">
        <v>665</v>
      </c>
      <c r="B557" s="4" t="s">
        <v>276</v>
      </c>
      <c r="C557" s="3">
        <v>2</v>
      </c>
      <c r="D557" s="3">
        <v>459.64</v>
      </c>
      <c r="G557" s="11">
        <f t="shared" si="52"/>
        <v>919.28</v>
      </c>
      <c r="H557" s="11">
        <f t="shared" si="53"/>
        <v>3677.12</v>
      </c>
    </row>
    <row r="558" spans="1:8" ht="30">
      <c r="A558" s="3" t="s">
        <v>666</v>
      </c>
      <c r="B558" s="4" t="s">
        <v>277</v>
      </c>
      <c r="C558" s="3">
        <v>3</v>
      </c>
      <c r="D558" s="3">
        <v>332</v>
      </c>
      <c r="G558" s="11">
        <f t="shared" si="52"/>
        <v>996</v>
      </c>
      <c r="H558" s="11">
        <f t="shared" si="53"/>
        <v>3984</v>
      </c>
    </row>
    <row r="559" spans="1:8">
      <c r="A559" s="3" t="s">
        <v>667</v>
      </c>
      <c r="B559" s="4" t="s">
        <v>833</v>
      </c>
      <c r="C559" s="3">
        <v>4.5</v>
      </c>
      <c r="D559" s="3">
        <v>332</v>
      </c>
      <c r="G559" s="11">
        <f t="shared" si="52"/>
        <v>1494</v>
      </c>
      <c r="H559" s="11">
        <f t="shared" si="53"/>
        <v>5976</v>
      </c>
    </row>
    <row r="560" spans="1:8" ht="45">
      <c r="A560" s="3" t="s">
        <v>668</v>
      </c>
      <c r="B560" s="4" t="s">
        <v>43</v>
      </c>
      <c r="C560" s="3">
        <v>4.5</v>
      </c>
      <c r="D560" s="3">
        <v>352</v>
      </c>
      <c r="G560" s="11">
        <f t="shared" si="52"/>
        <v>1584</v>
      </c>
      <c r="H560" s="11">
        <f t="shared" si="53"/>
        <v>6336</v>
      </c>
    </row>
    <row r="561" spans="1:8" ht="30">
      <c r="A561" s="3" t="s">
        <v>669</v>
      </c>
      <c r="B561" s="4" t="s">
        <v>388</v>
      </c>
      <c r="C561" s="3">
        <v>2</v>
      </c>
      <c r="D561" s="3">
        <v>372</v>
      </c>
      <c r="G561" s="11">
        <f t="shared" si="52"/>
        <v>744</v>
      </c>
      <c r="H561" s="11">
        <f t="shared" si="53"/>
        <v>2976</v>
      </c>
    </row>
    <row r="562" spans="1:8" ht="13.5" customHeight="1">
      <c r="D562" s="3">
        <f>ROUND(Лист1!D530*1.069,0)</f>
        <v>0</v>
      </c>
      <c r="G562" s="11"/>
      <c r="H562" s="11">
        <f>G562*2</f>
        <v>0</v>
      </c>
    </row>
    <row r="563" spans="1:8">
      <c r="A563" s="3" t="s">
        <v>670</v>
      </c>
      <c r="B563" s="4" t="s">
        <v>44</v>
      </c>
      <c r="C563" s="3">
        <v>1</v>
      </c>
      <c r="D563" s="3">
        <v>405.4</v>
      </c>
      <c r="G563" s="11">
        <f t="shared" ref="G563:G569" si="54">ROUND(C563*D563,2)</f>
        <v>405.4</v>
      </c>
      <c r="H563" s="11">
        <f t="shared" ref="H563:H569" si="55">G563*4</f>
        <v>1621.6</v>
      </c>
    </row>
    <row r="564" spans="1:8">
      <c r="A564" s="71">
        <v>13</v>
      </c>
      <c r="B564" s="4" t="s">
        <v>494</v>
      </c>
      <c r="C564" s="3">
        <v>1</v>
      </c>
      <c r="D564" s="3">
        <v>352</v>
      </c>
      <c r="G564" s="11">
        <f t="shared" si="54"/>
        <v>352</v>
      </c>
      <c r="H564" s="11">
        <f t="shared" si="55"/>
        <v>1408</v>
      </c>
    </row>
    <row r="565" spans="1:8">
      <c r="A565" s="71">
        <v>14</v>
      </c>
      <c r="B565" s="4" t="s">
        <v>495</v>
      </c>
      <c r="C565" s="3">
        <v>1</v>
      </c>
      <c r="D565" s="3">
        <v>352</v>
      </c>
      <c r="G565" s="11">
        <f t="shared" si="54"/>
        <v>352</v>
      </c>
      <c r="H565" s="11">
        <f t="shared" si="55"/>
        <v>1408</v>
      </c>
    </row>
    <row r="566" spans="1:8" ht="30">
      <c r="A566" s="71">
        <v>15</v>
      </c>
      <c r="B566" s="4" t="s">
        <v>496</v>
      </c>
      <c r="C566" s="3">
        <v>0.25</v>
      </c>
      <c r="D566" s="3">
        <v>352</v>
      </c>
      <c r="G566" s="11">
        <f t="shared" si="54"/>
        <v>88</v>
      </c>
      <c r="H566" s="11">
        <f t="shared" si="55"/>
        <v>352</v>
      </c>
    </row>
    <row r="567" spans="1:8" ht="30">
      <c r="A567" s="71">
        <v>16</v>
      </c>
      <c r="B567" s="4" t="s">
        <v>497</v>
      </c>
      <c r="C567" s="3">
        <v>1</v>
      </c>
      <c r="D567" s="3">
        <v>352</v>
      </c>
      <c r="G567" s="11">
        <f t="shared" si="54"/>
        <v>352</v>
      </c>
      <c r="H567" s="11">
        <f t="shared" si="55"/>
        <v>1408</v>
      </c>
    </row>
    <row r="568" spans="1:8">
      <c r="A568" s="71">
        <v>17</v>
      </c>
      <c r="B568" s="4" t="s">
        <v>835</v>
      </c>
      <c r="C568" s="3">
        <v>5</v>
      </c>
      <c r="D568" s="3">
        <v>332</v>
      </c>
      <c r="G568" s="11">
        <f t="shared" si="54"/>
        <v>1660</v>
      </c>
      <c r="H568" s="11">
        <f t="shared" si="55"/>
        <v>6640</v>
      </c>
    </row>
    <row r="569" spans="1:8">
      <c r="G569" s="11">
        <f t="shared" si="54"/>
        <v>0</v>
      </c>
      <c r="H569" s="11">
        <f t="shared" si="55"/>
        <v>0</v>
      </c>
    </row>
    <row r="570" spans="1:8" ht="61.5" customHeight="1">
      <c r="B570" s="2" t="s">
        <v>681</v>
      </c>
      <c r="C570" s="3">
        <f>SUM(C551:C569)</f>
        <v>32.25</v>
      </c>
      <c r="G570" s="11">
        <f>SUM(G551:G569)</f>
        <v>11559.68</v>
      </c>
      <c r="H570" s="11">
        <f>SUM(H551:H569)</f>
        <v>46238.720000000001</v>
      </c>
    </row>
    <row r="571" spans="1:8">
      <c r="B571" s="2" t="s">
        <v>684</v>
      </c>
      <c r="C571" s="3">
        <f>SUM(C551:C569)</f>
        <v>32.25</v>
      </c>
      <c r="E571" s="3">
        <f>SUM(E551:E568)</f>
        <v>0</v>
      </c>
      <c r="F571" s="3">
        <f>SUM(F551:F568)</f>
        <v>0</v>
      </c>
      <c r="G571" s="11">
        <f>SUM(G551:G569)</f>
        <v>11559.68</v>
      </c>
      <c r="H571" s="11">
        <f>SUM(H551:H569)</f>
        <v>46238.720000000001</v>
      </c>
    </row>
    <row r="572" spans="1:8" ht="15.75" customHeight="1">
      <c r="G572" s="11">
        <f>C572*D572</f>
        <v>0</v>
      </c>
      <c r="H572" s="11">
        <f>G572*12</f>
        <v>0</v>
      </c>
    </row>
    <row r="573" spans="1:8">
      <c r="B573" s="2"/>
    </row>
    <row r="574" spans="1:8">
      <c r="B574" s="2"/>
    </row>
    <row r="575" spans="1:8" ht="8.25" customHeight="1">
      <c r="B575" s="2"/>
    </row>
    <row r="576" spans="1:8" hidden="1">
      <c r="B576" s="2"/>
    </row>
    <row r="577" spans="2:8" hidden="1">
      <c r="B577" s="2"/>
    </row>
    <row r="578" spans="2:8" ht="15" hidden="1" customHeight="1">
      <c r="B578" s="2"/>
    </row>
    <row r="579" spans="2:8">
      <c r="G579" s="3">
        <f>C579*D579</f>
        <v>0</v>
      </c>
      <c r="H579" s="3">
        <f>G579*12</f>
        <v>0</v>
      </c>
    </row>
    <row r="580" spans="2:8" ht="14.25" customHeight="1">
      <c r="G580" s="3">
        <f>C580*D580</f>
        <v>0</v>
      </c>
      <c r="H580" s="3">
        <f>G580*12</f>
        <v>0</v>
      </c>
    </row>
    <row r="581" spans="2:8" hidden="1">
      <c r="G581" s="3">
        <f>C581*D581</f>
        <v>0</v>
      </c>
      <c r="H581" s="3">
        <f>G581*12</f>
        <v>0</v>
      </c>
    </row>
    <row r="582" spans="2:8">
      <c r="B582" s="2" t="s">
        <v>681</v>
      </c>
      <c r="C582" s="3">
        <f>C49+C65+C80+C91+C106+C121+C142+C161+C171+C185+C196+C215+C230+C269+C287+C304+C329+C344+C359+C402+C484+C501+C512+C527+C570+C546</f>
        <v>500</v>
      </c>
      <c r="G582" s="11">
        <f>G49+G65+G80+G91+G106+G121+G142+G161+G171+G185+G196+G215+G230+G269+G287+G304+G329+G344+G359+G402+G484+G501+G512+G527+G570+G546</f>
        <v>220534.86</v>
      </c>
      <c r="H582" s="11">
        <f>H49+H65+H80+H91+H106+H121+H142+H161+H171+H185+H196+H215+H230+H269+H287+H304+H329+H344+H359+H402+H484+H501+H512+H527+H570+H546</f>
        <v>882139.44</v>
      </c>
    </row>
    <row r="583" spans="2:8">
      <c r="B583" s="2" t="s">
        <v>682</v>
      </c>
      <c r="C583" s="3">
        <f>C50+C66+C81+C92+C107+C122+C143+C162+C172+C186+C197+C216+C231+C270+C288+C305+C330+C345+C360+C403+C485+C502+C513+C528</f>
        <v>96.5</v>
      </c>
      <c r="D583" s="3">
        <f>D50+D66+D81+D92+D107+D122+D143+D162+D172+D186+D197+D216+D231+D270+D288+D305+D330+D345+D360+D403+D485+D502+D513+D528</f>
        <v>0</v>
      </c>
      <c r="E583" s="3">
        <f>E50+E66+E81+E92+E107+E122+E143+E162+E172+E186+E197+E216+E231+E270+E288+E305+E330+E345+E360+E403+E485+E502+E513+E528</f>
        <v>0</v>
      </c>
      <c r="G583" s="11">
        <f t="shared" ref="G583:H585" si="56">G50+G66+G81+G92+G107+G122+G143+G162+G172+G186+G197+G216+G231+G270+G288+G305+G330+G345+G360+G403+G485+G502+G513+G528</f>
        <v>54538.239999999998</v>
      </c>
      <c r="H583" s="11">
        <f t="shared" si="56"/>
        <v>218152.95999999999</v>
      </c>
    </row>
    <row r="584" spans="2:8">
      <c r="B584" s="2" t="s">
        <v>824</v>
      </c>
      <c r="C584" s="3">
        <f>C51+C67+C82+C93+C108+C123+C144+C163+C173+C187+C198+C217+C232+C271+C289+C306+C331+C346+C361+C404+C486+C503+C514+C529</f>
        <v>212.25</v>
      </c>
      <c r="D584" s="3">
        <f>D51+D67+D82+D93+D108+D123+D144+D163+D173+D187+D198+D217+D232+D271+D289+D306+D331+D346+D361+D404+D486+D503+D514+D529</f>
        <v>0</v>
      </c>
      <c r="G584" s="11">
        <f t="shared" si="56"/>
        <v>88910.399999999994</v>
      </c>
      <c r="H584" s="11">
        <f t="shared" si="56"/>
        <v>355641.59999999998</v>
      </c>
    </row>
    <row r="585" spans="2:8">
      <c r="B585" s="2" t="s">
        <v>825</v>
      </c>
      <c r="C585" s="3">
        <f>C52+C68+C83+C94+C109+C124+C145+C164+C174+C188+C199+C218+C233+C272+C290+C307+C332+C347+C362+C405+C487+C504+C515+C530</f>
        <v>102.25</v>
      </c>
      <c r="D585" s="3">
        <f>D52+D68+D83+D94+D109+D124+D145+D164+D174+D188+D199+D218+D233+D272+D290+D307+D332+D347+D362+D405+D487+D504+D515+D530</f>
        <v>0</v>
      </c>
      <c r="E585" s="3">
        <f>E52+E68+E83+E94+E109+E124+E145+E164+E174+E188+E199+E218+E233+E272+E290+E307+E332+E347+E362+E405+E487+E504+E515+E530</f>
        <v>0</v>
      </c>
      <c r="F585" s="3">
        <f>F52+F68+F83+F94+F109+F124+F145+F164+F174+F188+F199+F218+F233+F272+F290+F307+F332+F347+F362+F405+F487+F504+F515+F530</f>
        <v>0</v>
      </c>
      <c r="G585" s="11">
        <f t="shared" si="56"/>
        <v>37378.550000000003</v>
      </c>
      <c r="H585" s="11">
        <f t="shared" si="56"/>
        <v>149514.20000000001</v>
      </c>
    </row>
    <row r="586" spans="2:8">
      <c r="B586" s="2" t="s">
        <v>684</v>
      </c>
      <c r="C586" s="3">
        <f t="shared" ref="C586:H586" si="57">C53+C69+C84+C95+C110+C125+C146+C165+C175+C189+C200+C219+C234+C273+C291+C308+C333+C348+C363+C406+C488+C505+C516+C531+C547+C571</f>
        <v>89</v>
      </c>
      <c r="D586" s="3">
        <f t="shared" si="57"/>
        <v>0</v>
      </c>
      <c r="E586" s="3">
        <f t="shared" si="57"/>
        <v>0</v>
      </c>
      <c r="F586" s="3">
        <f t="shared" si="57"/>
        <v>0</v>
      </c>
      <c r="G586" s="11">
        <f t="shared" si="57"/>
        <v>39707.67</v>
      </c>
      <c r="H586" s="11">
        <f t="shared" si="57"/>
        <v>158830.68</v>
      </c>
    </row>
    <row r="587" spans="2:8" ht="45.75" customHeight="1">
      <c r="G587" s="3">
        <f>C587*D587</f>
        <v>0</v>
      </c>
      <c r="H587" s="3">
        <f>G587*12</f>
        <v>0</v>
      </c>
    </row>
    <row r="588" spans="2:8">
      <c r="B588" s="4" t="s">
        <v>836</v>
      </c>
      <c r="G588" s="788" t="s">
        <v>892</v>
      </c>
      <c r="H588" s="788"/>
    </row>
    <row r="589" spans="2:8">
      <c r="B589" s="789" t="s">
        <v>895</v>
      </c>
      <c r="C589" s="789"/>
      <c r="D589" s="789"/>
      <c r="G589" s="787" t="s">
        <v>893</v>
      </c>
      <c r="H589" s="787"/>
    </row>
    <row r="590" spans="2:8">
      <c r="B590" s="4" t="s">
        <v>837</v>
      </c>
      <c r="G590" s="787" t="s">
        <v>894</v>
      </c>
      <c r="H590" s="787"/>
    </row>
    <row r="591" spans="2:8">
      <c r="H591" s="3">
        <f t="shared" ref="H591:H603" si="58">G591*12</f>
        <v>0</v>
      </c>
    </row>
    <row r="592" spans="2:8">
      <c r="H592" s="3">
        <f t="shared" si="58"/>
        <v>0</v>
      </c>
    </row>
    <row r="593" spans="8:8">
      <c r="H593" s="3">
        <f t="shared" si="58"/>
        <v>0</v>
      </c>
    </row>
    <row r="594" spans="8:8">
      <c r="H594" s="3">
        <f t="shared" si="58"/>
        <v>0</v>
      </c>
    </row>
    <row r="595" spans="8:8">
      <c r="H595" s="3">
        <f t="shared" si="58"/>
        <v>0</v>
      </c>
    </row>
    <row r="596" spans="8:8">
      <c r="H596" s="3">
        <f t="shared" si="58"/>
        <v>0</v>
      </c>
    </row>
    <row r="597" spans="8:8">
      <c r="H597" s="3">
        <f t="shared" si="58"/>
        <v>0</v>
      </c>
    </row>
    <row r="598" spans="8:8">
      <c r="H598" s="3">
        <f t="shared" si="58"/>
        <v>0</v>
      </c>
    </row>
    <row r="599" spans="8:8">
      <c r="H599" s="3">
        <f t="shared" si="58"/>
        <v>0</v>
      </c>
    </row>
    <row r="600" spans="8:8">
      <c r="H600" s="3">
        <f t="shared" si="58"/>
        <v>0</v>
      </c>
    </row>
    <row r="601" spans="8:8">
      <c r="H601" s="3">
        <f t="shared" si="58"/>
        <v>0</v>
      </c>
    </row>
    <row r="602" spans="8:8">
      <c r="H602" s="3">
        <f t="shared" si="58"/>
        <v>0</v>
      </c>
    </row>
    <row r="603" spans="8:8">
      <c r="H603" s="3">
        <f t="shared" si="58"/>
        <v>0</v>
      </c>
    </row>
  </sheetData>
  <mergeCells count="40">
    <mergeCell ref="A14:H14"/>
    <mergeCell ref="E8:H8"/>
    <mergeCell ref="E4:H4"/>
    <mergeCell ref="A4:B4"/>
    <mergeCell ref="E5:H5"/>
    <mergeCell ref="E7:H7"/>
    <mergeCell ref="E6:H6"/>
    <mergeCell ref="A13:H13"/>
    <mergeCell ref="F1:G1"/>
    <mergeCell ref="A1:B1"/>
    <mergeCell ref="A2:B2"/>
    <mergeCell ref="A3:B3"/>
    <mergeCell ref="E3:H3"/>
    <mergeCell ref="E2:H2"/>
    <mergeCell ref="B55:D55"/>
    <mergeCell ref="B221:D221"/>
    <mergeCell ref="B277:D277"/>
    <mergeCell ref="B310:G310"/>
    <mergeCell ref="B178:C178"/>
    <mergeCell ref="B167:C167"/>
    <mergeCell ref="B97:D97"/>
    <mergeCell ref="B147:C147"/>
    <mergeCell ref="B127:E127"/>
    <mergeCell ref="B192:D192"/>
    <mergeCell ref="B202:D202"/>
    <mergeCell ref="B236:E236"/>
    <mergeCell ref="B293:F293"/>
    <mergeCell ref="B237:E237"/>
    <mergeCell ref="B335:G335"/>
    <mergeCell ref="B311:D311"/>
    <mergeCell ref="B519:E519"/>
    <mergeCell ref="B365:D365"/>
    <mergeCell ref="B507:D507"/>
    <mergeCell ref="B491:C491"/>
    <mergeCell ref="B350:E350"/>
    <mergeCell ref="G590:H590"/>
    <mergeCell ref="G588:H588"/>
    <mergeCell ref="B589:D589"/>
    <mergeCell ref="B550:C550"/>
    <mergeCell ref="G589:H589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topLeftCell="A13" workbookViewId="0">
      <selection activeCell="F7" sqref="F7"/>
    </sheetView>
  </sheetViews>
  <sheetFormatPr defaultRowHeight="15"/>
  <cols>
    <col min="1" max="1" width="4" style="3" customWidth="1"/>
    <col min="2" max="2" width="51.42578125" style="4" customWidth="1"/>
    <col min="3" max="3" width="14.42578125" style="3" customWidth="1"/>
    <col min="4" max="4" width="10.7109375" style="3" hidden="1" customWidth="1"/>
    <col min="5" max="6" width="8.7109375" style="3" hidden="1" customWidth="1"/>
    <col min="7" max="7" width="10.140625" style="3" hidden="1" customWidth="1"/>
    <col min="8" max="8" width="6.28515625" style="3" hidden="1" customWidth="1"/>
  </cols>
  <sheetData>
    <row r="1" spans="1:8" hidden="1">
      <c r="A1" s="793" t="s">
        <v>640</v>
      </c>
      <c r="B1" s="793"/>
      <c r="F1" s="787" t="s">
        <v>637</v>
      </c>
      <c r="G1" s="787"/>
    </row>
    <row r="2" spans="1:8" hidden="1">
      <c r="A2" s="793" t="s">
        <v>840</v>
      </c>
      <c r="B2" s="793"/>
      <c r="E2" s="787" t="s">
        <v>838</v>
      </c>
      <c r="F2" s="787"/>
      <c r="G2" s="787"/>
      <c r="H2" s="787"/>
    </row>
    <row r="3" spans="1:8" hidden="1">
      <c r="A3" s="793" t="s">
        <v>641</v>
      </c>
      <c r="B3" s="793"/>
      <c r="E3" s="787" t="s">
        <v>638</v>
      </c>
      <c r="F3" s="787"/>
      <c r="G3" s="787"/>
      <c r="H3" s="787"/>
    </row>
    <row r="4" spans="1:8" hidden="1">
      <c r="A4" s="793" t="s">
        <v>437</v>
      </c>
      <c r="B4" s="793"/>
      <c r="E4" s="787" t="s">
        <v>874</v>
      </c>
      <c r="F4" s="787"/>
      <c r="G4" s="787"/>
      <c r="H4" s="787"/>
    </row>
    <row r="5" spans="1:8" hidden="1">
      <c r="E5" s="787" t="s">
        <v>839</v>
      </c>
      <c r="F5" s="787"/>
      <c r="G5" s="787"/>
      <c r="H5" s="787"/>
    </row>
    <row r="6" spans="1:8" hidden="1">
      <c r="E6" s="787" t="s">
        <v>639</v>
      </c>
      <c r="F6" s="787"/>
      <c r="G6" s="787"/>
      <c r="H6" s="787"/>
    </row>
    <row r="7" spans="1:8" hidden="1">
      <c r="E7" s="787" t="s">
        <v>440</v>
      </c>
      <c r="F7" s="787"/>
      <c r="G7" s="787"/>
      <c r="H7" s="787"/>
    </row>
    <row r="8" spans="1:8" hidden="1">
      <c r="E8" s="787" t="s">
        <v>438</v>
      </c>
      <c r="F8" s="787"/>
      <c r="G8" s="787"/>
      <c r="H8" s="787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3" t="s">
        <v>444</v>
      </c>
      <c r="B13" s="723"/>
      <c r="C13" s="723"/>
      <c r="D13" s="723"/>
      <c r="E13" s="723"/>
      <c r="F13" s="723"/>
      <c r="G13" s="723"/>
      <c r="H13" s="723"/>
    </row>
    <row r="14" spans="1:8" ht="15.75">
      <c r="A14" s="723" t="s">
        <v>446</v>
      </c>
      <c r="B14" s="723"/>
      <c r="C14" s="723"/>
      <c r="D14" s="723"/>
      <c r="E14" s="723"/>
      <c r="F14" s="723"/>
      <c r="G14" s="723"/>
      <c r="H14" s="723"/>
    </row>
    <row r="15" spans="1:8" ht="27.75" customHeight="1" thickBot="1"/>
    <row r="16" spans="1:8" s="86" customFormat="1" ht="43.5" customHeight="1" thickBot="1">
      <c r="A16" s="84" t="s">
        <v>643</v>
      </c>
      <c r="B16" s="84" t="s">
        <v>644</v>
      </c>
      <c r="C16" s="84" t="s">
        <v>652</v>
      </c>
      <c r="D16" s="84" t="s">
        <v>653</v>
      </c>
      <c r="E16" s="84" t="s">
        <v>654</v>
      </c>
      <c r="F16" s="84" t="s">
        <v>655</v>
      </c>
      <c r="G16" s="84" t="s">
        <v>656</v>
      </c>
      <c r="H16" s="85" t="s">
        <v>443</v>
      </c>
    </row>
    <row r="17" spans="1:8" ht="3" hidden="1" customHeight="1">
      <c r="A17" s="73"/>
      <c r="B17" s="74"/>
      <c r="C17" s="73"/>
      <c r="D17" s="73"/>
      <c r="E17" s="73"/>
      <c r="F17" s="73"/>
      <c r="G17" s="73"/>
    </row>
    <row r="18" spans="1:8" ht="13.5" hidden="1" customHeight="1">
      <c r="A18" s="73"/>
      <c r="B18" s="75" t="s">
        <v>657</v>
      </c>
      <c r="C18" s="73"/>
      <c r="D18" s="73"/>
      <c r="E18" s="73"/>
      <c r="F18" s="73"/>
      <c r="G18" s="76"/>
      <c r="H18" s="11"/>
    </row>
    <row r="19" spans="1:8" hidden="1">
      <c r="A19" s="73" t="s">
        <v>658</v>
      </c>
      <c r="B19" s="77" t="s">
        <v>659</v>
      </c>
      <c r="C19" s="73">
        <v>1</v>
      </c>
      <c r="D19" s="73">
        <f>ROUND(Лист1!D19*1.069,0)</f>
        <v>573</v>
      </c>
      <c r="E19" s="73"/>
      <c r="F19" s="73">
        <f>ROUND(Лист1!F19*1.069,0)</f>
        <v>99</v>
      </c>
      <c r="G19" s="76">
        <f t="shared" ref="G19:G45" si="0">C19*D19+F19</f>
        <v>672</v>
      </c>
      <c r="H19" s="11">
        <f t="shared" ref="H19:H45" si="1">G19*2</f>
        <v>1344</v>
      </c>
    </row>
    <row r="20" spans="1:8" hidden="1">
      <c r="A20" s="73" t="s">
        <v>660</v>
      </c>
      <c r="B20" s="78" t="s">
        <v>278</v>
      </c>
      <c r="C20" s="73">
        <v>1</v>
      </c>
      <c r="D20" s="73">
        <f>ROUND(Лист1!D20*1.069,0)</f>
        <v>544</v>
      </c>
      <c r="E20" s="73"/>
      <c r="F20" s="73"/>
      <c r="G20" s="76">
        <f t="shared" si="0"/>
        <v>544</v>
      </c>
      <c r="H20" s="11">
        <f t="shared" si="1"/>
        <v>1088</v>
      </c>
    </row>
    <row r="21" spans="1:8" ht="30" hidden="1">
      <c r="A21" s="73" t="s">
        <v>661</v>
      </c>
      <c r="B21" s="78" t="s">
        <v>441</v>
      </c>
      <c r="C21" s="73">
        <v>1</v>
      </c>
      <c r="D21" s="73">
        <f>ROUND(Лист1!D21*1.069,0)</f>
        <v>544</v>
      </c>
      <c r="E21" s="73"/>
      <c r="F21" s="73">
        <f>ROUND(Лист1!F21*1.069,0)</f>
        <v>99</v>
      </c>
      <c r="G21" s="76">
        <f t="shared" si="0"/>
        <v>643</v>
      </c>
      <c r="H21" s="11">
        <f t="shared" si="1"/>
        <v>1286</v>
      </c>
    </row>
    <row r="22" spans="1:8" ht="30" hidden="1" customHeight="1">
      <c r="A22" s="73" t="s">
        <v>662</v>
      </c>
      <c r="B22" s="78" t="s">
        <v>279</v>
      </c>
      <c r="C22" s="73">
        <v>1</v>
      </c>
      <c r="D22" s="73">
        <f>ROUND(Лист1!D22*1.069,0)</f>
        <v>544</v>
      </c>
      <c r="E22" s="73"/>
      <c r="F22" s="73"/>
      <c r="G22" s="76">
        <f t="shared" si="0"/>
        <v>544</v>
      </c>
      <c r="H22" s="11">
        <f t="shared" si="1"/>
        <v>1088</v>
      </c>
    </row>
    <row r="23" spans="1:8" ht="27.75" hidden="1" customHeight="1">
      <c r="A23" s="73" t="s">
        <v>663</v>
      </c>
      <c r="B23" s="78" t="s">
        <v>280</v>
      </c>
      <c r="C23" s="73">
        <v>1</v>
      </c>
      <c r="D23" s="73">
        <f>ROUND(Лист1!D23*1.069,0)</f>
        <v>515</v>
      </c>
      <c r="E23" s="73"/>
      <c r="F23" s="73"/>
      <c r="G23" s="76">
        <f t="shared" si="0"/>
        <v>515</v>
      </c>
      <c r="H23" s="11">
        <f t="shared" si="1"/>
        <v>1030</v>
      </c>
    </row>
    <row r="24" spans="1:8" hidden="1">
      <c r="A24" s="73" t="s">
        <v>664</v>
      </c>
      <c r="B24" s="78" t="s">
        <v>281</v>
      </c>
      <c r="C24" s="73">
        <v>1</v>
      </c>
      <c r="D24" s="73">
        <f>ROUND(Лист1!D24*1.069,0)</f>
        <v>420</v>
      </c>
      <c r="E24" s="73"/>
      <c r="F24" s="73"/>
      <c r="G24" s="76">
        <f t="shared" si="0"/>
        <v>420</v>
      </c>
      <c r="H24" s="11">
        <f t="shared" si="1"/>
        <v>840</v>
      </c>
    </row>
    <row r="25" spans="1:8" hidden="1">
      <c r="A25" s="73" t="s">
        <v>665</v>
      </c>
      <c r="B25" s="78" t="s">
        <v>282</v>
      </c>
      <c r="C25" s="73">
        <v>1</v>
      </c>
      <c r="D25" s="73">
        <f>ROUND(Лист1!D25*1.069,0)</f>
        <v>385</v>
      </c>
      <c r="E25" s="73"/>
      <c r="F25" s="73"/>
      <c r="G25" s="76">
        <f t="shared" si="0"/>
        <v>385</v>
      </c>
      <c r="H25" s="11">
        <f t="shared" si="1"/>
        <v>770</v>
      </c>
    </row>
    <row r="26" spans="1:8" hidden="1">
      <c r="A26" s="73" t="s">
        <v>666</v>
      </c>
      <c r="B26" s="78" t="s">
        <v>284</v>
      </c>
      <c r="C26" s="73">
        <v>0.5</v>
      </c>
      <c r="D26" s="73">
        <f>ROUND(Лист1!D26*1.069,0)</f>
        <v>321</v>
      </c>
      <c r="E26" s="73"/>
      <c r="F26" s="73"/>
      <c r="G26" s="76">
        <f t="shared" si="0"/>
        <v>160.5</v>
      </c>
      <c r="H26" s="11">
        <f t="shared" si="1"/>
        <v>321</v>
      </c>
    </row>
    <row r="27" spans="1:8" hidden="1">
      <c r="A27" s="73" t="s">
        <v>667</v>
      </c>
      <c r="B27" s="78" t="s">
        <v>283</v>
      </c>
      <c r="C27" s="73">
        <v>1</v>
      </c>
      <c r="D27" s="73">
        <f>ROUND(Лист1!D27*1.069,0)</f>
        <v>385</v>
      </c>
      <c r="E27" s="73"/>
      <c r="F27" s="73"/>
      <c r="G27" s="76">
        <f t="shared" si="0"/>
        <v>385</v>
      </c>
      <c r="H27" s="11">
        <f t="shared" si="1"/>
        <v>770</v>
      </c>
    </row>
    <row r="28" spans="1:8" ht="30" hidden="1">
      <c r="A28" s="73" t="s">
        <v>668</v>
      </c>
      <c r="B28" s="78" t="s">
        <v>285</v>
      </c>
      <c r="C28" s="73">
        <v>0.5</v>
      </c>
      <c r="D28" s="73">
        <f>ROUND(Лист1!D28*1.069,0)</f>
        <v>321</v>
      </c>
      <c r="E28" s="73"/>
      <c r="F28" s="73"/>
      <c r="G28" s="76">
        <f t="shared" si="0"/>
        <v>160.5</v>
      </c>
      <c r="H28" s="11">
        <f t="shared" si="1"/>
        <v>321</v>
      </c>
    </row>
    <row r="29" spans="1:8" hidden="1">
      <c r="A29" s="73" t="s">
        <v>669</v>
      </c>
      <c r="B29" s="78" t="s">
        <v>36</v>
      </c>
      <c r="C29" s="73">
        <v>1</v>
      </c>
      <c r="D29" s="73">
        <f>ROUND(Лист1!D29*1.069,0)</f>
        <v>331</v>
      </c>
      <c r="E29" s="73"/>
      <c r="F29" s="73"/>
      <c r="G29" s="76">
        <f t="shared" si="0"/>
        <v>331</v>
      </c>
      <c r="H29" s="11">
        <f t="shared" si="1"/>
        <v>662</v>
      </c>
    </row>
    <row r="30" spans="1:8" hidden="1">
      <c r="A30" s="73" t="s">
        <v>670</v>
      </c>
      <c r="B30" s="78" t="s">
        <v>671</v>
      </c>
      <c r="C30" s="73"/>
      <c r="D30" s="73">
        <f>ROUND(Лист1!D30*1.069,0)</f>
        <v>185</v>
      </c>
      <c r="E30" s="73"/>
      <c r="F30" s="73"/>
      <c r="G30" s="76">
        <f t="shared" si="0"/>
        <v>0</v>
      </c>
      <c r="H30" s="11">
        <f t="shared" si="1"/>
        <v>0</v>
      </c>
    </row>
    <row r="31" spans="1:8" ht="19.5" hidden="1" customHeight="1">
      <c r="A31" s="73" t="s">
        <v>670</v>
      </c>
      <c r="B31" s="78" t="s">
        <v>843</v>
      </c>
      <c r="C31" s="73">
        <v>1</v>
      </c>
      <c r="D31" s="73">
        <f>ROUND(Лист1!D31*1.069,0)</f>
        <v>331</v>
      </c>
      <c r="E31" s="73"/>
      <c r="F31" s="73"/>
      <c r="G31" s="76">
        <f t="shared" si="0"/>
        <v>331</v>
      </c>
      <c r="H31" s="11">
        <f t="shared" si="1"/>
        <v>662</v>
      </c>
    </row>
    <row r="32" spans="1:8" ht="19.5" hidden="1" customHeight="1">
      <c r="A32" s="73" t="s">
        <v>672</v>
      </c>
      <c r="B32" s="78" t="s">
        <v>389</v>
      </c>
      <c r="C32" s="73">
        <v>1</v>
      </c>
      <c r="D32" s="73">
        <f>ROUND(Лист1!D32*1.069,0)</f>
        <v>331</v>
      </c>
      <c r="E32" s="73"/>
      <c r="F32" s="73"/>
      <c r="G32" s="76">
        <f t="shared" si="0"/>
        <v>331</v>
      </c>
      <c r="H32" s="11">
        <f t="shared" si="1"/>
        <v>662</v>
      </c>
    </row>
    <row r="33" spans="1:8" hidden="1">
      <c r="A33" s="73" t="s">
        <v>674</v>
      </c>
      <c r="B33" s="78" t="s">
        <v>673</v>
      </c>
      <c r="C33" s="73">
        <v>1</v>
      </c>
      <c r="D33" s="73">
        <f>ROUND(Лист1!D33*1.069,0)</f>
        <v>370</v>
      </c>
      <c r="E33" s="73"/>
      <c r="F33" s="73"/>
      <c r="G33" s="76">
        <f t="shared" si="0"/>
        <v>370</v>
      </c>
      <c r="H33" s="11">
        <f t="shared" si="1"/>
        <v>740</v>
      </c>
    </row>
    <row r="34" spans="1:8" hidden="1">
      <c r="A34" s="73" t="s">
        <v>675</v>
      </c>
      <c r="B34" s="78" t="s">
        <v>676</v>
      </c>
      <c r="C34" s="73">
        <v>1</v>
      </c>
      <c r="D34" s="73">
        <f>ROUND(Лист1!D34*1.069,0)</f>
        <v>321</v>
      </c>
      <c r="E34" s="73"/>
      <c r="F34" s="73"/>
      <c r="G34" s="76">
        <f t="shared" si="0"/>
        <v>321</v>
      </c>
      <c r="H34" s="11">
        <f t="shared" si="1"/>
        <v>642</v>
      </c>
    </row>
    <row r="35" spans="1:8" hidden="1">
      <c r="A35" s="73" t="s">
        <v>677</v>
      </c>
      <c r="B35" s="78" t="s">
        <v>678</v>
      </c>
      <c r="C35" s="73">
        <v>1</v>
      </c>
      <c r="D35" s="73">
        <f>ROUND(Лист1!D35*1.069,0)</f>
        <v>343</v>
      </c>
      <c r="E35" s="73"/>
      <c r="F35" s="73"/>
      <c r="G35" s="76">
        <f t="shared" si="0"/>
        <v>343</v>
      </c>
      <c r="H35" s="11">
        <f t="shared" si="1"/>
        <v>686</v>
      </c>
    </row>
    <row r="36" spans="1:8" hidden="1">
      <c r="A36" s="73" t="s">
        <v>679</v>
      </c>
      <c r="B36" s="78" t="s">
        <v>680</v>
      </c>
      <c r="C36" s="73">
        <v>0.25</v>
      </c>
      <c r="D36" s="73">
        <f>ROUND(Лист1!D36*1.069,0)</f>
        <v>321</v>
      </c>
      <c r="E36" s="73"/>
      <c r="F36" s="73"/>
      <c r="G36" s="76">
        <f t="shared" si="0"/>
        <v>80.25</v>
      </c>
      <c r="H36" s="11">
        <f t="shared" si="1"/>
        <v>160.5</v>
      </c>
    </row>
    <row r="37" spans="1:8" hidden="1">
      <c r="A37" s="73" t="s">
        <v>711</v>
      </c>
      <c r="B37" s="78" t="s">
        <v>286</v>
      </c>
      <c r="C37" s="73">
        <v>0.5</v>
      </c>
      <c r="D37" s="73">
        <f>ROUND(Лист1!D37*1.069,0)</f>
        <v>321</v>
      </c>
      <c r="E37" s="73"/>
      <c r="F37" s="73"/>
      <c r="G37" s="76">
        <f t="shared" si="0"/>
        <v>160.5</v>
      </c>
      <c r="H37" s="11">
        <f t="shared" si="1"/>
        <v>321</v>
      </c>
    </row>
    <row r="38" spans="1:8" hidden="1">
      <c r="A38" s="73" t="s">
        <v>712</v>
      </c>
      <c r="B38" s="78" t="s">
        <v>37</v>
      </c>
      <c r="C38" s="73">
        <v>0.5</v>
      </c>
      <c r="D38" s="73">
        <f>ROUND(Лист1!D38*1.069,0)</f>
        <v>321</v>
      </c>
      <c r="E38" s="73"/>
      <c r="F38" s="73"/>
      <c r="G38" s="76">
        <f t="shared" si="0"/>
        <v>160.5</v>
      </c>
      <c r="H38" s="11">
        <f t="shared" si="1"/>
        <v>321</v>
      </c>
    </row>
    <row r="39" spans="1:8" hidden="1">
      <c r="A39" s="73" t="s">
        <v>713</v>
      </c>
      <c r="B39" s="78" t="s">
        <v>934</v>
      </c>
      <c r="C39" s="73">
        <v>1</v>
      </c>
      <c r="D39" s="73">
        <f>ROUND(Лист1!D39*1.069,0)</f>
        <v>331</v>
      </c>
      <c r="E39" s="73"/>
      <c r="F39" s="73"/>
      <c r="G39" s="76">
        <f t="shared" si="0"/>
        <v>331</v>
      </c>
      <c r="H39" s="11">
        <f t="shared" si="1"/>
        <v>662</v>
      </c>
    </row>
    <row r="40" spans="1:8" hidden="1">
      <c r="A40" s="73" t="s">
        <v>714</v>
      </c>
      <c r="B40" s="78" t="s">
        <v>38</v>
      </c>
      <c r="C40" s="73">
        <v>1</v>
      </c>
      <c r="D40" s="73">
        <f>ROUND(Лист1!D40*1.069,0)</f>
        <v>370</v>
      </c>
      <c r="E40" s="73"/>
      <c r="F40" s="73"/>
      <c r="G40" s="76">
        <f t="shared" si="0"/>
        <v>370</v>
      </c>
      <c r="H40" s="11">
        <f t="shared" si="1"/>
        <v>740</v>
      </c>
    </row>
    <row r="41" spans="1:8" hidden="1">
      <c r="A41" s="73" t="s">
        <v>715</v>
      </c>
      <c r="B41" s="78" t="s">
        <v>287</v>
      </c>
      <c r="C41" s="73">
        <v>1</v>
      </c>
      <c r="D41" s="73">
        <f>ROUND(Лист1!D41*1.069,0)</f>
        <v>407</v>
      </c>
      <c r="E41" s="73"/>
      <c r="F41" s="73"/>
      <c r="G41" s="76">
        <f t="shared" si="0"/>
        <v>407</v>
      </c>
      <c r="H41" s="11">
        <f t="shared" si="1"/>
        <v>814</v>
      </c>
    </row>
    <row r="42" spans="1:8" hidden="1">
      <c r="A42" s="73" t="s">
        <v>716</v>
      </c>
      <c r="B42" s="78" t="s">
        <v>288</v>
      </c>
      <c r="C42" s="73">
        <v>0.5</v>
      </c>
      <c r="D42" s="73">
        <f>ROUND(Лист1!D42*1.069,0)</f>
        <v>407</v>
      </c>
      <c r="E42" s="73"/>
      <c r="F42" s="73"/>
      <c r="G42" s="76">
        <f t="shared" si="0"/>
        <v>203.5</v>
      </c>
      <c r="H42" s="11">
        <f t="shared" si="1"/>
        <v>407</v>
      </c>
    </row>
    <row r="43" spans="1:8" hidden="1">
      <c r="A43" s="73" t="s">
        <v>717</v>
      </c>
      <c r="B43" s="78" t="s">
        <v>834</v>
      </c>
      <c r="C43" s="73">
        <v>1</v>
      </c>
      <c r="D43" s="73">
        <f>ROUND(Лист1!D43*1.069,0)</f>
        <v>321</v>
      </c>
      <c r="E43" s="73"/>
      <c r="F43" s="73"/>
      <c r="G43" s="76">
        <f t="shared" si="0"/>
        <v>321</v>
      </c>
      <c r="H43" s="11">
        <f t="shared" si="1"/>
        <v>642</v>
      </c>
    </row>
    <row r="44" spans="1:8" hidden="1">
      <c r="A44" s="73" t="s">
        <v>718</v>
      </c>
      <c r="B44" s="78" t="s">
        <v>291</v>
      </c>
      <c r="C44" s="73">
        <v>1</v>
      </c>
      <c r="D44" s="73">
        <f>ROUND(Лист1!D44*1.069,0)</f>
        <v>331</v>
      </c>
      <c r="E44" s="73"/>
      <c r="F44" s="73"/>
      <c r="G44" s="76">
        <f t="shared" si="0"/>
        <v>331</v>
      </c>
      <c r="H44" s="11">
        <f t="shared" si="1"/>
        <v>662</v>
      </c>
    </row>
    <row r="45" spans="1:8" hidden="1">
      <c r="A45" s="73" t="s">
        <v>736</v>
      </c>
      <c r="B45" s="78" t="s">
        <v>935</v>
      </c>
      <c r="C45" s="73">
        <v>1</v>
      </c>
      <c r="D45" s="73">
        <f>ROUND(Лист1!D45*1.069,0)</f>
        <v>321</v>
      </c>
      <c r="E45" s="73"/>
      <c r="F45" s="73"/>
      <c r="G45" s="76">
        <f t="shared" si="0"/>
        <v>321</v>
      </c>
      <c r="H45" s="11">
        <f t="shared" si="1"/>
        <v>642</v>
      </c>
    </row>
    <row r="46" spans="1:8" ht="9.75" hidden="1" customHeight="1">
      <c r="A46" s="73"/>
      <c r="B46" s="78"/>
      <c r="C46" s="73"/>
      <c r="D46" s="73"/>
      <c r="E46" s="73"/>
      <c r="F46" s="73"/>
      <c r="G46" s="76"/>
      <c r="H46" s="11">
        <f>G46*4</f>
        <v>0</v>
      </c>
    </row>
    <row r="47" spans="1:8" ht="6" hidden="1" customHeight="1">
      <c r="A47" s="73"/>
      <c r="B47" s="78"/>
      <c r="C47" s="73"/>
      <c r="D47" s="73"/>
      <c r="E47" s="73"/>
      <c r="F47" s="73"/>
      <c r="G47" s="76"/>
      <c r="H47" s="11"/>
    </row>
    <row r="48" spans="1:8" ht="17.25" hidden="1" customHeight="1">
      <c r="A48" s="73"/>
      <c r="B48" s="72"/>
      <c r="C48" s="73"/>
      <c r="D48" s="73"/>
      <c r="E48" s="73"/>
      <c r="F48" s="73"/>
      <c r="G48" s="76">
        <f>D48*C48</f>
        <v>0</v>
      </c>
      <c r="H48" s="11">
        <f>G48*12</f>
        <v>0</v>
      </c>
    </row>
    <row r="49" spans="1:8" ht="13.5" hidden="1" customHeight="1">
      <c r="A49" s="73"/>
      <c r="B49" s="72" t="s">
        <v>681</v>
      </c>
      <c r="C49" s="73">
        <f>SUM(C19:C45)</f>
        <v>22.75</v>
      </c>
      <c r="D49" s="73"/>
      <c r="E49" s="73">
        <f>SUM(E19:E46)</f>
        <v>0</v>
      </c>
      <c r="F49" s="73">
        <f>SUM(F19:F45)</f>
        <v>198</v>
      </c>
      <c r="G49" s="76">
        <f>SUM(G19:G45)</f>
        <v>9141.75</v>
      </c>
      <c r="H49" s="11">
        <f>SUM(H19:H45)</f>
        <v>18283.5</v>
      </c>
    </row>
    <row r="50" spans="1:8" ht="12.75" hidden="1" customHeight="1">
      <c r="A50" s="73"/>
      <c r="B50" s="72" t="s">
        <v>682</v>
      </c>
      <c r="C50" s="73">
        <f>C19+C20+C21+C22</f>
        <v>4</v>
      </c>
      <c r="D50" s="73"/>
      <c r="E50" s="73">
        <f>E19+E20+E21+E22</f>
        <v>0</v>
      </c>
      <c r="F50" s="73">
        <f>F19+F20+F21+F22</f>
        <v>198</v>
      </c>
      <c r="G50" s="76">
        <f>G19+G20+G21+G22</f>
        <v>2403</v>
      </c>
      <c r="H50" s="11">
        <f>H19+H20+H21+H22</f>
        <v>4806</v>
      </c>
    </row>
    <row r="51" spans="1:8" hidden="1">
      <c r="A51" s="73"/>
      <c r="B51" s="72" t="s">
        <v>683</v>
      </c>
      <c r="C51" s="73">
        <f>C24</f>
        <v>1</v>
      </c>
      <c r="D51" s="73"/>
      <c r="E51" s="73">
        <f>E24</f>
        <v>0</v>
      </c>
      <c r="F51" s="73">
        <f>F24</f>
        <v>0</v>
      </c>
      <c r="G51" s="76">
        <f>G24</f>
        <v>420</v>
      </c>
      <c r="H51" s="11">
        <f>H24</f>
        <v>840</v>
      </c>
    </row>
    <row r="52" spans="1:8" ht="0.75" hidden="1" customHeight="1">
      <c r="A52" s="73"/>
      <c r="B52" s="72"/>
      <c r="C52" s="73"/>
      <c r="D52" s="73"/>
      <c r="E52" s="73"/>
      <c r="F52" s="73"/>
      <c r="G52" s="76"/>
      <c r="H52" s="11"/>
    </row>
    <row r="53" spans="1:8" ht="12" hidden="1" customHeight="1">
      <c r="A53" s="73"/>
      <c r="B53" s="72" t="s">
        <v>684</v>
      </c>
      <c r="C53" s="73">
        <f>SUM(C25:C45)+C23</f>
        <v>17.75</v>
      </c>
      <c r="D53" s="73"/>
      <c r="E53" s="73">
        <f>SUM(E25:E45)</f>
        <v>0</v>
      </c>
      <c r="F53" s="73">
        <f>SUM(F25:F45)</f>
        <v>0</v>
      </c>
      <c r="G53" s="73">
        <f>SUM(G25:G45)+G23</f>
        <v>6318.75</v>
      </c>
      <c r="H53" s="3">
        <f>SUM(H25:H45)+H23</f>
        <v>12637.5</v>
      </c>
    </row>
    <row r="54" spans="1:8" ht="4.5" hidden="1" customHeight="1">
      <c r="A54" s="73"/>
      <c r="B54" s="72"/>
      <c r="C54" s="73"/>
      <c r="D54" s="73"/>
      <c r="E54" s="73"/>
      <c r="F54" s="73"/>
      <c r="G54" s="76">
        <f t="shared" ref="G54:G64" si="2">D54*C54</f>
        <v>0</v>
      </c>
      <c r="H54" s="11">
        <f>G54*12</f>
        <v>0</v>
      </c>
    </row>
    <row r="55" spans="1:8" hidden="1">
      <c r="A55" s="73"/>
      <c r="B55" s="795" t="s">
        <v>685</v>
      </c>
      <c r="C55" s="795"/>
      <c r="D55" s="795"/>
      <c r="E55" s="73"/>
      <c r="F55" s="73"/>
      <c r="G55" s="76">
        <f t="shared" si="2"/>
        <v>0</v>
      </c>
      <c r="H55" s="11">
        <f>G55*12</f>
        <v>0</v>
      </c>
    </row>
    <row r="56" spans="1:8" ht="16.5" hidden="1" customHeight="1">
      <c r="A56" s="73"/>
      <c r="B56" s="74"/>
      <c r="C56" s="73"/>
      <c r="D56" s="73"/>
      <c r="E56" s="73"/>
      <c r="F56" s="73"/>
      <c r="G56" s="76">
        <f t="shared" si="2"/>
        <v>0</v>
      </c>
      <c r="H56" s="11">
        <f>G56*12</f>
        <v>0</v>
      </c>
    </row>
    <row r="57" spans="1:8" ht="27.75" hidden="1" customHeight="1">
      <c r="A57" s="73" t="s">
        <v>658</v>
      </c>
      <c r="B57" s="74" t="s">
        <v>292</v>
      </c>
      <c r="C57" s="73">
        <v>1</v>
      </c>
      <c r="D57" s="73">
        <f>ROUND(Лист1!D57*1.069,0)</f>
        <v>462</v>
      </c>
      <c r="E57" s="73"/>
      <c r="F57" s="73"/>
      <c r="G57" s="76">
        <f t="shared" si="2"/>
        <v>462</v>
      </c>
      <c r="H57" s="11">
        <f t="shared" ref="H57:H63" si="3">G57*2</f>
        <v>924</v>
      </c>
    </row>
    <row r="58" spans="1:8" hidden="1">
      <c r="A58" s="73" t="s">
        <v>660</v>
      </c>
      <c r="B58" s="74" t="s">
        <v>39</v>
      </c>
      <c r="C58" s="73">
        <v>1</v>
      </c>
      <c r="D58" s="73">
        <f>ROUND(Лист1!D58*1.069,0)</f>
        <v>420</v>
      </c>
      <c r="E58" s="73"/>
      <c r="F58" s="73"/>
      <c r="G58" s="76">
        <f t="shared" si="2"/>
        <v>420</v>
      </c>
      <c r="H58" s="11">
        <f t="shared" si="3"/>
        <v>840</v>
      </c>
    </row>
    <row r="59" spans="1:8" hidden="1">
      <c r="A59" s="73" t="s">
        <v>661</v>
      </c>
      <c r="B59" s="74" t="s">
        <v>844</v>
      </c>
      <c r="C59" s="73">
        <v>1</v>
      </c>
      <c r="D59" s="73">
        <f>ROUND(Лист1!D59*1.069,0)</f>
        <v>420</v>
      </c>
      <c r="E59" s="73"/>
      <c r="F59" s="73"/>
      <c r="G59" s="76">
        <f t="shared" si="2"/>
        <v>420</v>
      </c>
      <c r="H59" s="11">
        <f t="shared" si="3"/>
        <v>840</v>
      </c>
    </row>
    <row r="60" spans="1:8" hidden="1">
      <c r="A60" s="73" t="s">
        <v>662</v>
      </c>
      <c r="B60" s="74" t="s">
        <v>686</v>
      </c>
      <c r="C60" s="73">
        <v>1</v>
      </c>
      <c r="D60" s="73">
        <f>ROUND(Лист1!D60*1.069,0)</f>
        <v>370</v>
      </c>
      <c r="E60" s="73"/>
      <c r="F60" s="73"/>
      <c r="G60" s="76">
        <f t="shared" si="2"/>
        <v>370</v>
      </c>
      <c r="H60" s="11">
        <f t="shared" si="3"/>
        <v>740</v>
      </c>
    </row>
    <row r="61" spans="1:8" hidden="1">
      <c r="A61" s="73" t="s">
        <v>663</v>
      </c>
      <c r="B61" s="74" t="s">
        <v>293</v>
      </c>
      <c r="C61" s="73">
        <v>3</v>
      </c>
      <c r="D61" s="73">
        <f>ROUND(Лист1!D61*1.069,0)</f>
        <v>357</v>
      </c>
      <c r="E61" s="73"/>
      <c r="F61" s="73"/>
      <c r="G61" s="76">
        <f t="shared" si="2"/>
        <v>1071</v>
      </c>
      <c r="H61" s="11">
        <f t="shared" si="3"/>
        <v>2142</v>
      </c>
    </row>
    <row r="62" spans="1:8" hidden="1">
      <c r="A62" s="73" t="s">
        <v>664</v>
      </c>
      <c r="B62" s="74" t="s">
        <v>294</v>
      </c>
      <c r="C62" s="73">
        <v>1</v>
      </c>
      <c r="D62" s="73">
        <f>ROUND(Лист1!D62*1.069,0)</f>
        <v>343</v>
      </c>
      <c r="E62" s="73"/>
      <c r="F62" s="73"/>
      <c r="G62" s="76">
        <f t="shared" si="2"/>
        <v>343</v>
      </c>
      <c r="H62" s="11">
        <f t="shared" si="3"/>
        <v>686</v>
      </c>
    </row>
    <row r="63" spans="1:8" hidden="1">
      <c r="A63" s="73" t="s">
        <v>665</v>
      </c>
      <c r="B63" s="74" t="s">
        <v>687</v>
      </c>
      <c r="C63" s="73">
        <v>2</v>
      </c>
      <c r="D63" s="73">
        <f>ROUND(Лист1!D63*1.069,0)</f>
        <v>321</v>
      </c>
      <c r="E63" s="73"/>
      <c r="F63" s="73"/>
      <c r="G63" s="76">
        <f t="shared" si="2"/>
        <v>642</v>
      </c>
      <c r="H63" s="11">
        <f t="shared" si="3"/>
        <v>1284</v>
      </c>
    </row>
    <row r="64" spans="1:8" ht="21.75" hidden="1" customHeight="1">
      <c r="A64" s="73"/>
      <c r="B64" s="74"/>
      <c r="C64" s="73"/>
      <c r="D64" s="73"/>
      <c r="E64" s="73"/>
      <c r="F64" s="73"/>
      <c r="G64" s="76">
        <f t="shared" si="2"/>
        <v>0</v>
      </c>
      <c r="H64" s="11">
        <f>G64*12</f>
        <v>0</v>
      </c>
    </row>
    <row r="65" spans="1:8" hidden="1">
      <c r="A65" s="73"/>
      <c r="B65" s="79" t="s">
        <v>681</v>
      </c>
      <c r="C65" s="73">
        <f>SUM(C57:C63)</f>
        <v>10</v>
      </c>
      <c r="D65" s="73"/>
      <c r="E65" s="73">
        <f>SUM(E57:E63)</f>
        <v>0</v>
      </c>
      <c r="F65" s="73">
        <f>SUM(F57:F63)</f>
        <v>0</v>
      </c>
      <c r="G65" s="76">
        <f>SUM(G57:G63)</f>
        <v>3728</v>
      </c>
      <c r="H65" s="11">
        <f>SUM(H57:H63)</f>
        <v>7456</v>
      </c>
    </row>
    <row r="66" spans="1:8" hidden="1">
      <c r="A66" s="73"/>
      <c r="B66" s="79" t="s">
        <v>682</v>
      </c>
      <c r="C66" s="73">
        <f>SUM(C57:C59)</f>
        <v>3</v>
      </c>
      <c r="D66" s="73"/>
      <c r="E66" s="73">
        <f>SUM(E57:E59)</f>
        <v>0</v>
      </c>
      <c r="F66" s="73">
        <f>SUM(F57:F59)</f>
        <v>0</v>
      </c>
      <c r="G66" s="76">
        <f>SUM(G57:G59)</f>
        <v>1302</v>
      </c>
      <c r="H66" s="11">
        <f>SUM(H57:H59)</f>
        <v>2604</v>
      </c>
    </row>
    <row r="67" spans="1:8" hidden="1">
      <c r="A67" s="73"/>
      <c r="B67" s="79" t="s">
        <v>688</v>
      </c>
      <c r="C67" s="73">
        <f>SUM(C60:C62)</f>
        <v>5</v>
      </c>
      <c r="D67" s="73"/>
      <c r="E67" s="73">
        <f>SUM(E60:E62)</f>
        <v>0</v>
      </c>
      <c r="F67" s="73">
        <f>SUM(F60:F62)</f>
        <v>0</v>
      </c>
      <c r="G67" s="76">
        <f>SUM(G60:G62)</f>
        <v>1784</v>
      </c>
      <c r="H67" s="11">
        <f>SUM(H60:H62)</f>
        <v>3568</v>
      </c>
    </row>
    <row r="68" spans="1:8" ht="0.75" hidden="1" customHeight="1">
      <c r="A68" s="73"/>
      <c r="B68" s="79"/>
      <c r="C68" s="73"/>
      <c r="D68" s="73"/>
      <c r="E68" s="73"/>
      <c r="F68" s="73"/>
      <c r="G68" s="76"/>
      <c r="H68" s="11"/>
    </row>
    <row r="69" spans="1:8" hidden="1">
      <c r="A69" s="73"/>
      <c r="B69" s="79" t="s">
        <v>684</v>
      </c>
      <c r="C69" s="73">
        <f>C65-C66-C67</f>
        <v>2</v>
      </c>
      <c r="D69" s="73"/>
      <c r="E69" s="73">
        <f>E65-E66-E67</f>
        <v>0</v>
      </c>
      <c r="F69" s="73">
        <f>F65-F66-F67</f>
        <v>0</v>
      </c>
      <c r="G69" s="76">
        <f>G65-G66-G67</f>
        <v>642</v>
      </c>
      <c r="H69" s="11">
        <f>H65-H66-H67</f>
        <v>1284</v>
      </c>
    </row>
    <row r="70" spans="1:8" ht="28.5" hidden="1" customHeight="1">
      <c r="A70" s="73"/>
      <c r="B70" s="74"/>
      <c r="C70" s="73"/>
      <c r="D70" s="73"/>
      <c r="E70" s="73"/>
      <c r="F70" s="73"/>
      <c r="G70" s="76">
        <f>D70*C70</f>
        <v>0</v>
      </c>
      <c r="H70" s="11"/>
    </row>
    <row r="71" spans="1:8" ht="9" hidden="1" customHeight="1">
      <c r="A71" s="73"/>
      <c r="B71" s="74"/>
      <c r="C71" s="73"/>
      <c r="D71" s="73"/>
      <c r="E71" s="73"/>
      <c r="F71" s="73"/>
      <c r="G71" s="76">
        <f>D71*C71</f>
        <v>0</v>
      </c>
      <c r="H71" s="11"/>
    </row>
    <row r="72" spans="1:8" ht="20.25" hidden="1" customHeight="1">
      <c r="A72" s="73"/>
      <c r="B72" s="80" t="s">
        <v>689</v>
      </c>
      <c r="C72" s="73"/>
      <c r="D72" s="73"/>
      <c r="E72" s="73"/>
      <c r="F72" s="73"/>
      <c r="G72" s="76">
        <f>D72*C72</f>
        <v>0</v>
      </c>
      <c r="H72" s="11"/>
    </row>
    <row r="73" spans="1:8" hidden="1">
      <c r="A73" s="73" t="s">
        <v>658</v>
      </c>
      <c r="B73" s="74" t="s">
        <v>295</v>
      </c>
      <c r="C73" s="73">
        <v>0.25</v>
      </c>
      <c r="D73" s="73">
        <f>ROUND(Лист1!D73*1.069,0)</f>
        <v>420</v>
      </c>
      <c r="E73" s="73"/>
      <c r="F73" s="73"/>
      <c r="G73" s="76">
        <f>D73*C73</f>
        <v>105</v>
      </c>
      <c r="H73" s="11">
        <f>G73*2</f>
        <v>210</v>
      </c>
    </row>
    <row r="74" spans="1:8" hidden="1">
      <c r="A74" s="73" t="s">
        <v>660</v>
      </c>
      <c r="B74" s="74" t="s">
        <v>296</v>
      </c>
      <c r="C74" s="73">
        <v>1</v>
      </c>
      <c r="D74" s="73">
        <f>ROUND(Лист1!D74*1.069,0)</f>
        <v>357</v>
      </c>
      <c r="E74" s="73"/>
      <c r="F74" s="73"/>
      <c r="G74" s="76">
        <f>D74*C74</f>
        <v>357</v>
      </c>
      <c r="H74" s="11">
        <f>G74*2</f>
        <v>714</v>
      </c>
    </row>
    <row r="75" spans="1:8" hidden="1">
      <c r="A75" s="73" t="s">
        <v>661</v>
      </c>
      <c r="B75" s="74" t="s">
        <v>691</v>
      </c>
      <c r="C75" s="73">
        <v>3</v>
      </c>
      <c r="D75" s="73">
        <f>ROUND(Лист1!D75*1.069,2)</f>
        <v>347.21</v>
      </c>
      <c r="E75" s="73"/>
      <c r="F75" s="73"/>
      <c r="G75" s="76">
        <f>D75*C75+F75</f>
        <v>1041.6300000000001</v>
      </c>
      <c r="H75" s="11">
        <f>G75*2</f>
        <v>2083.2600000000002</v>
      </c>
    </row>
    <row r="76" spans="1:8" hidden="1">
      <c r="A76" s="73" t="s">
        <v>662</v>
      </c>
      <c r="B76" s="74" t="s">
        <v>297</v>
      </c>
      <c r="C76" s="73">
        <v>3</v>
      </c>
      <c r="D76" s="73">
        <f>ROUND(Лист1!D76*1.069,0)</f>
        <v>310</v>
      </c>
      <c r="E76" s="73"/>
      <c r="F76" s="73"/>
      <c r="G76" s="76">
        <f>D76*C76</f>
        <v>930</v>
      </c>
      <c r="H76" s="11">
        <f>G76*2</f>
        <v>1860</v>
      </c>
    </row>
    <row r="77" spans="1:8" ht="19.5" hidden="1" customHeight="1">
      <c r="A77" s="73"/>
      <c r="B77" s="74"/>
      <c r="C77" s="73"/>
      <c r="D77" s="73"/>
      <c r="E77" s="73"/>
      <c r="F77" s="73"/>
      <c r="G77" s="76">
        <f>D77*C77</f>
        <v>0</v>
      </c>
      <c r="H77" s="11">
        <f>G77*10</f>
        <v>0</v>
      </c>
    </row>
    <row r="78" spans="1:8" hidden="1">
      <c r="A78" s="73"/>
      <c r="B78" s="79" t="s">
        <v>681</v>
      </c>
      <c r="C78" s="73">
        <f>SUM(C73:C76)</f>
        <v>7.25</v>
      </c>
      <c r="D78" s="73"/>
      <c r="E78" s="73">
        <f>SUM(E73:E76)</f>
        <v>0</v>
      </c>
      <c r="F78" s="73">
        <f>SUM(F73:F76)</f>
        <v>0</v>
      </c>
      <c r="G78" s="76">
        <f>SUM(G73:G76)</f>
        <v>2433.63</v>
      </c>
      <c r="H78" s="11">
        <f>SUM(H73:H76)</f>
        <v>4867.26</v>
      </c>
    </row>
    <row r="79" spans="1:8" hidden="1">
      <c r="A79" s="73"/>
      <c r="B79" s="79" t="s">
        <v>682</v>
      </c>
      <c r="C79" s="73">
        <f>C73</f>
        <v>0.25</v>
      </c>
      <c r="D79" s="73"/>
      <c r="E79" s="73">
        <f t="shared" ref="E79:H80" si="4">E73</f>
        <v>0</v>
      </c>
      <c r="F79" s="73">
        <f t="shared" si="4"/>
        <v>0</v>
      </c>
      <c r="G79" s="76">
        <f t="shared" si="4"/>
        <v>105</v>
      </c>
      <c r="H79" s="11">
        <f t="shared" si="4"/>
        <v>210</v>
      </c>
    </row>
    <row r="80" spans="1:8" hidden="1">
      <c r="A80" s="73"/>
      <c r="B80" s="79" t="s">
        <v>693</v>
      </c>
      <c r="C80" s="73">
        <f>C74</f>
        <v>1</v>
      </c>
      <c r="D80" s="73"/>
      <c r="E80" s="73">
        <f t="shared" si="4"/>
        <v>0</v>
      </c>
      <c r="F80" s="73">
        <f t="shared" si="4"/>
        <v>0</v>
      </c>
      <c r="G80" s="76">
        <f t="shared" si="4"/>
        <v>357</v>
      </c>
      <c r="H80" s="11">
        <f t="shared" si="4"/>
        <v>714</v>
      </c>
    </row>
    <row r="81" spans="1:8" ht="0.75" hidden="1" customHeight="1">
      <c r="A81" s="73"/>
      <c r="B81" s="79"/>
      <c r="C81" s="73"/>
      <c r="D81" s="73"/>
      <c r="E81" s="73"/>
      <c r="F81" s="73"/>
      <c r="G81" s="76"/>
      <c r="H81" s="11"/>
    </row>
    <row r="82" spans="1:8" hidden="1">
      <c r="A82" s="73"/>
      <c r="B82" s="79" t="s">
        <v>684</v>
      </c>
      <c r="C82" s="73">
        <f>C76+C75</f>
        <v>6</v>
      </c>
      <c r="D82" s="73"/>
      <c r="E82" s="73">
        <f>E76+E75</f>
        <v>0</v>
      </c>
      <c r="F82" s="73">
        <f>F76+F75</f>
        <v>0</v>
      </c>
      <c r="G82" s="76">
        <f>G76+G75</f>
        <v>1971.63</v>
      </c>
      <c r="H82" s="11">
        <f>H76+H75</f>
        <v>3943.26</v>
      </c>
    </row>
    <row r="83" spans="1:8" ht="33.75" hidden="1" customHeight="1">
      <c r="A83" s="73"/>
      <c r="B83" s="74"/>
      <c r="C83" s="73"/>
      <c r="D83" s="73"/>
      <c r="E83" s="73"/>
      <c r="F83" s="73"/>
      <c r="G83" s="76"/>
      <c r="H83" s="11"/>
    </row>
    <row r="84" spans="1:8" ht="15" hidden="1" customHeight="1">
      <c r="A84" s="73"/>
      <c r="B84" s="80" t="s">
        <v>694</v>
      </c>
      <c r="C84" s="73"/>
      <c r="D84" s="73"/>
      <c r="E84" s="73"/>
      <c r="F84" s="73"/>
      <c r="G84" s="76"/>
      <c r="H84" s="11">
        <f>G84*12</f>
        <v>0</v>
      </c>
    </row>
    <row r="85" spans="1:8" hidden="1">
      <c r="A85" s="73" t="s">
        <v>658</v>
      </c>
      <c r="B85" s="74" t="s">
        <v>298</v>
      </c>
      <c r="C85" s="73">
        <v>0.75</v>
      </c>
      <c r="D85" s="73">
        <f>ROUND(Лист1!D85*1.069,0)</f>
        <v>370</v>
      </c>
      <c r="E85" s="73"/>
      <c r="F85" s="73"/>
      <c r="G85" s="76">
        <f>C85*D85</f>
        <v>277.5</v>
      </c>
      <c r="H85" s="11">
        <f>G85*2</f>
        <v>555</v>
      </c>
    </row>
    <row r="86" spans="1:8" hidden="1">
      <c r="A86" s="73" t="s">
        <v>660</v>
      </c>
      <c r="B86" s="74" t="s">
        <v>299</v>
      </c>
      <c r="C86" s="73">
        <v>0.25</v>
      </c>
      <c r="D86" s="73">
        <f>ROUND(Лист1!D86*1.069,0)</f>
        <v>357</v>
      </c>
      <c r="E86" s="73"/>
      <c r="F86" s="73"/>
      <c r="G86" s="76">
        <f>C86*D86</f>
        <v>89.25</v>
      </c>
      <c r="H86" s="11">
        <f>G86*2</f>
        <v>178.5</v>
      </c>
    </row>
    <row r="87" spans="1:8" hidden="1">
      <c r="A87" s="73" t="s">
        <v>661</v>
      </c>
      <c r="B87" s="74" t="s">
        <v>270</v>
      </c>
      <c r="C87" s="73">
        <v>5.25</v>
      </c>
      <c r="D87" s="73">
        <f>ROUND(Лист1!D87*1.069,0)</f>
        <v>308</v>
      </c>
      <c r="E87" s="73"/>
      <c r="F87" s="73"/>
      <c r="G87" s="76">
        <f>C87*D87</f>
        <v>1617</v>
      </c>
      <c r="H87" s="11">
        <f>G87*2</f>
        <v>3234</v>
      </c>
    </row>
    <row r="88" spans="1:8" ht="25.5" hidden="1" customHeight="1">
      <c r="A88" s="73"/>
      <c r="B88" s="74"/>
      <c r="C88" s="73"/>
      <c r="D88" s="73"/>
      <c r="E88" s="73"/>
      <c r="F88" s="73"/>
      <c r="G88" s="76">
        <f>C88*D88</f>
        <v>0</v>
      </c>
      <c r="H88" s="11">
        <f>G88*12</f>
        <v>0</v>
      </c>
    </row>
    <row r="89" spans="1:8" hidden="1">
      <c r="A89" s="73" t="s">
        <v>695</v>
      </c>
      <c r="B89" s="79" t="s">
        <v>681</v>
      </c>
      <c r="C89" s="73">
        <f>SUM(C85:C87)</f>
        <v>6.25</v>
      </c>
      <c r="D89" s="73"/>
      <c r="E89" s="73">
        <f>SUM(E85:E87)</f>
        <v>0</v>
      </c>
      <c r="F89" s="73">
        <f>SUM(F85:F87)</f>
        <v>0</v>
      </c>
      <c r="G89" s="76">
        <f>SUM(G85:G87)</f>
        <v>1983.75</v>
      </c>
      <c r="H89" s="11">
        <f>SUM(H85:H87)</f>
        <v>3967.5</v>
      </c>
    </row>
    <row r="90" spans="1:8" hidden="1">
      <c r="A90" s="73"/>
      <c r="B90" s="79" t="s">
        <v>682</v>
      </c>
      <c r="C90" s="73">
        <v>0</v>
      </c>
      <c r="D90" s="73"/>
      <c r="E90" s="73"/>
      <c r="F90" s="73"/>
      <c r="G90" s="76">
        <v>0</v>
      </c>
      <c r="H90" s="11">
        <v>0</v>
      </c>
    </row>
    <row r="91" spans="1:8" hidden="1">
      <c r="A91" s="73"/>
      <c r="B91" s="79" t="s">
        <v>693</v>
      </c>
      <c r="C91" s="73">
        <f>SUM(C85:C86)</f>
        <v>1</v>
      </c>
      <c r="D91" s="73"/>
      <c r="E91" s="73">
        <f>SUM(E85:E86)</f>
        <v>0</v>
      </c>
      <c r="F91" s="73">
        <f>SUM(F85:F86)</f>
        <v>0</v>
      </c>
      <c r="G91" s="76">
        <f>SUM(G85:G86)</f>
        <v>366.75</v>
      </c>
      <c r="H91" s="11">
        <f>SUM(H85:H86)</f>
        <v>733.5</v>
      </c>
    </row>
    <row r="92" spans="1:8" hidden="1">
      <c r="A92" s="73"/>
      <c r="B92" s="79" t="s">
        <v>698</v>
      </c>
      <c r="C92" s="73">
        <f>C87</f>
        <v>5.25</v>
      </c>
      <c r="D92" s="73"/>
      <c r="E92" s="73">
        <f>E87</f>
        <v>0</v>
      </c>
      <c r="F92" s="73">
        <f>F87</f>
        <v>0</v>
      </c>
      <c r="G92" s="76">
        <f>G87</f>
        <v>1617</v>
      </c>
      <c r="H92" s="11">
        <f>H87</f>
        <v>3234</v>
      </c>
    </row>
    <row r="93" spans="1:8" ht="6.75" hidden="1" customHeight="1">
      <c r="A93" s="73"/>
      <c r="B93" s="79"/>
      <c r="C93" s="73"/>
      <c r="D93" s="73"/>
      <c r="E93" s="73"/>
      <c r="F93" s="73"/>
      <c r="G93" s="76"/>
      <c r="H93" s="11"/>
    </row>
    <row r="94" spans="1:8" ht="170.25" hidden="1" customHeight="1">
      <c r="A94" s="73"/>
      <c r="B94" s="74"/>
      <c r="C94" s="73"/>
      <c r="D94" s="73"/>
      <c r="E94" s="73"/>
      <c r="F94" s="73"/>
      <c r="G94" s="76">
        <f>C94*D94</f>
        <v>0</v>
      </c>
      <c r="H94" s="11">
        <f>G94*12</f>
        <v>0</v>
      </c>
    </row>
    <row r="95" spans="1:8" ht="20.25" hidden="1" customHeight="1">
      <c r="A95" s="73"/>
      <c r="B95" s="794" t="s">
        <v>696</v>
      </c>
      <c r="C95" s="794"/>
      <c r="D95" s="794"/>
      <c r="E95" s="73"/>
      <c r="F95" s="73"/>
      <c r="G95" s="76">
        <f>C95*D95</f>
        <v>0</v>
      </c>
      <c r="H95" s="11">
        <f>G95*12</f>
        <v>0</v>
      </c>
    </row>
    <row r="96" spans="1:8" hidden="1">
      <c r="A96" s="73" t="s">
        <v>658</v>
      </c>
      <c r="B96" s="74" t="s">
        <v>697</v>
      </c>
      <c r="C96" s="73">
        <v>0.25</v>
      </c>
      <c r="D96" s="73">
        <f>ROUND(Лист1!D96*1.069,0)</f>
        <v>420</v>
      </c>
      <c r="E96" s="73"/>
      <c r="F96" s="73"/>
      <c r="G96" s="76">
        <f t="shared" ref="G96:G102" si="5">C96*D96+F96</f>
        <v>105</v>
      </c>
      <c r="H96" s="11">
        <f t="shared" ref="H96:H102" si="6">G96*2</f>
        <v>210</v>
      </c>
    </row>
    <row r="97" spans="1:8" hidden="1">
      <c r="A97" s="73" t="s">
        <v>660</v>
      </c>
      <c r="B97" s="74" t="s">
        <v>300</v>
      </c>
      <c r="C97" s="73">
        <v>0.25</v>
      </c>
      <c r="D97" s="73">
        <f>ROUND(Лист1!D97*1.069,0)</f>
        <v>420</v>
      </c>
      <c r="E97" s="73"/>
      <c r="F97" s="73"/>
      <c r="G97" s="76">
        <f t="shared" si="5"/>
        <v>105</v>
      </c>
      <c r="H97" s="11">
        <f t="shared" si="6"/>
        <v>210</v>
      </c>
    </row>
    <row r="98" spans="1:8" hidden="1">
      <c r="A98" s="73" t="s">
        <v>661</v>
      </c>
      <c r="B98" s="74" t="s">
        <v>301</v>
      </c>
      <c r="C98" s="73">
        <v>1</v>
      </c>
      <c r="D98" s="73">
        <f>ROUND(Лист1!D98*1.069,2)</f>
        <v>451.66</v>
      </c>
      <c r="E98" s="73"/>
      <c r="F98" s="73"/>
      <c r="G98" s="76">
        <f t="shared" si="5"/>
        <v>451.66</v>
      </c>
      <c r="H98" s="11">
        <f t="shared" si="6"/>
        <v>903.32</v>
      </c>
    </row>
    <row r="99" spans="1:8" hidden="1">
      <c r="A99" s="73" t="s">
        <v>662</v>
      </c>
      <c r="B99" s="74" t="s">
        <v>303</v>
      </c>
      <c r="C99" s="73">
        <v>3</v>
      </c>
      <c r="D99" s="73">
        <f>ROUND(Лист1!D99*1.069,2)</f>
        <v>433.04</v>
      </c>
      <c r="E99" s="73"/>
      <c r="F99" s="73"/>
      <c r="G99" s="76">
        <f t="shared" si="5"/>
        <v>1299.1199999999999</v>
      </c>
      <c r="H99" s="11">
        <f t="shared" si="6"/>
        <v>2598.2399999999998</v>
      </c>
    </row>
    <row r="100" spans="1:8" hidden="1">
      <c r="A100" s="73" t="s">
        <v>663</v>
      </c>
      <c r="B100" s="74" t="s">
        <v>304</v>
      </c>
      <c r="C100" s="73">
        <v>3.5</v>
      </c>
      <c r="D100" s="73">
        <f>ROUND(Лист1!D100*1.069,2)</f>
        <v>376.56</v>
      </c>
      <c r="E100" s="73"/>
      <c r="F100" s="73"/>
      <c r="G100" s="76">
        <f t="shared" si="5"/>
        <v>1317.96</v>
      </c>
      <c r="H100" s="11">
        <f t="shared" si="6"/>
        <v>2635.92</v>
      </c>
    </row>
    <row r="101" spans="1:8" hidden="1">
      <c r="A101" s="73" t="s">
        <v>664</v>
      </c>
      <c r="B101" s="74" t="s">
        <v>305</v>
      </c>
      <c r="C101" s="73">
        <v>1</v>
      </c>
      <c r="D101" s="73">
        <v>369</v>
      </c>
      <c r="E101" s="73"/>
      <c r="F101" s="73"/>
      <c r="G101" s="76">
        <f t="shared" si="5"/>
        <v>369</v>
      </c>
      <c r="H101" s="11">
        <f t="shared" si="6"/>
        <v>738</v>
      </c>
    </row>
    <row r="102" spans="1:8" hidden="1">
      <c r="A102" s="73" t="s">
        <v>665</v>
      </c>
      <c r="B102" s="74" t="s">
        <v>270</v>
      </c>
      <c r="C102" s="73">
        <v>1</v>
      </c>
      <c r="D102" s="73">
        <v>288</v>
      </c>
      <c r="E102" s="73"/>
      <c r="F102" s="73"/>
      <c r="G102" s="76">
        <f t="shared" si="5"/>
        <v>288</v>
      </c>
      <c r="H102" s="11">
        <f t="shared" si="6"/>
        <v>576</v>
      </c>
    </row>
    <row r="103" spans="1:8" hidden="1">
      <c r="A103" s="73"/>
      <c r="B103" s="74"/>
      <c r="C103" s="73"/>
      <c r="D103" s="73"/>
      <c r="E103" s="73"/>
      <c r="F103" s="73"/>
      <c r="G103" s="76">
        <f>C103*D103</f>
        <v>0</v>
      </c>
      <c r="H103" s="11">
        <f>G103*12</f>
        <v>0</v>
      </c>
    </row>
    <row r="104" spans="1:8" hidden="1">
      <c r="A104" s="73"/>
      <c r="B104" s="79" t="s">
        <v>681</v>
      </c>
      <c r="C104" s="73">
        <f>SUM(C96:C102)</f>
        <v>10</v>
      </c>
      <c r="D104" s="73"/>
      <c r="E104" s="73">
        <f>SUM(E96:E102)</f>
        <v>0</v>
      </c>
      <c r="F104" s="73">
        <f>SUM(F96:F102)</f>
        <v>0</v>
      </c>
      <c r="G104" s="76">
        <f>SUM(G96:G102)</f>
        <v>3935.74</v>
      </c>
      <c r="H104" s="11">
        <f>SUM(H96:H102)</f>
        <v>7871.48</v>
      </c>
    </row>
    <row r="105" spans="1:8" hidden="1">
      <c r="A105" s="73"/>
      <c r="B105" s="79" t="s">
        <v>682</v>
      </c>
      <c r="C105" s="73">
        <f>SUM(C96:C97)</f>
        <v>0.5</v>
      </c>
      <c r="D105" s="73"/>
      <c r="E105" s="73">
        <f>SUM(E96:E97)</f>
        <v>0</v>
      </c>
      <c r="F105" s="73">
        <f>SUM(F96:F97)</f>
        <v>0</v>
      </c>
      <c r="G105" s="76">
        <f>SUM(G96:G97)</f>
        <v>210</v>
      </c>
      <c r="H105" s="11">
        <f>SUM(H96:H97)</f>
        <v>420</v>
      </c>
    </row>
    <row r="106" spans="1:8" hidden="1">
      <c r="A106" s="73"/>
      <c r="B106" s="79" t="s">
        <v>693</v>
      </c>
      <c r="C106" s="73">
        <f>SUM(C98:C101)</f>
        <v>8.5</v>
      </c>
      <c r="D106" s="73"/>
      <c r="E106" s="73">
        <f>SUM(E98:E101)</f>
        <v>0</v>
      </c>
      <c r="F106" s="73">
        <f>SUM(F98:F101)</f>
        <v>0</v>
      </c>
      <c r="G106" s="76">
        <f>SUM(G98:G101)</f>
        <v>3437.74</v>
      </c>
      <c r="H106" s="11">
        <f>SUM(H98:H101)</f>
        <v>6875.48</v>
      </c>
    </row>
    <row r="107" spans="1:8" hidden="1">
      <c r="A107" s="73"/>
      <c r="B107" s="79" t="s">
        <v>698</v>
      </c>
      <c r="C107" s="73">
        <f>C102</f>
        <v>1</v>
      </c>
      <c r="D107" s="73"/>
      <c r="E107" s="73">
        <f>E102</f>
        <v>0</v>
      </c>
      <c r="F107" s="73">
        <f>F102</f>
        <v>0</v>
      </c>
      <c r="G107" s="76">
        <f>G102</f>
        <v>288</v>
      </c>
      <c r="H107" s="11">
        <f>H102</f>
        <v>576</v>
      </c>
    </row>
    <row r="108" spans="1:8" ht="28.5" hidden="1" customHeight="1">
      <c r="A108" s="73"/>
      <c r="B108" s="74"/>
      <c r="C108" s="73"/>
      <c r="D108" s="73"/>
      <c r="E108" s="73"/>
      <c r="F108" s="73"/>
      <c r="G108" s="76">
        <f>C108*D108</f>
        <v>0</v>
      </c>
      <c r="H108" s="11">
        <f>G108*12</f>
        <v>0</v>
      </c>
    </row>
    <row r="109" spans="1:8" ht="15.75" hidden="1" customHeight="1">
      <c r="A109" s="73"/>
      <c r="B109" s="80" t="s">
        <v>699</v>
      </c>
      <c r="C109" s="73"/>
      <c r="D109" s="73"/>
      <c r="E109" s="73"/>
      <c r="F109" s="73"/>
      <c r="G109" s="76">
        <f>C109*D109</f>
        <v>0</v>
      </c>
      <c r="H109" s="11">
        <f>G109*12</f>
        <v>0</v>
      </c>
    </row>
    <row r="110" spans="1:8" hidden="1">
      <c r="A110" s="73" t="s">
        <v>658</v>
      </c>
      <c r="B110" s="74" t="s">
        <v>312</v>
      </c>
      <c r="C110" s="73">
        <v>1</v>
      </c>
      <c r="D110" s="73">
        <f>ROUND(Лист1!D110*1.069,2)</f>
        <v>531.45000000000005</v>
      </c>
      <c r="E110" s="73"/>
      <c r="F110" s="73"/>
      <c r="G110" s="76">
        <f t="shared" ref="G110:G116" si="7">C110*D110+F110</f>
        <v>531.45000000000005</v>
      </c>
      <c r="H110" s="11">
        <f t="shared" ref="H110:H116" si="8">G110*2</f>
        <v>1062.9000000000001</v>
      </c>
    </row>
    <row r="111" spans="1:8" hidden="1">
      <c r="A111" s="73" t="s">
        <v>660</v>
      </c>
      <c r="B111" s="74" t="s">
        <v>306</v>
      </c>
      <c r="C111" s="73">
        <v>1</v>
      </c>
      <c r="D111" s="73">
        <f>ROUND(Лист1!D111*1.069,2)</f>
        <v>483.13</v>
      </c>
      <c r="E111" s="73"/>
      <c r="F111" s="73"/>
      <c r="G111" s="76">
        <f t="shared" si="7"/>
        <v>483.13</v>
      </c>
      <c r="H111" s="11">
        <f t="shared" si="8"/>
        <v>966.26</v>
      </c>
    </row>
    <row r="112" spans="1:8" hidden="1">
      <c r="A112" s="73" t="s">
        <v>661</v>
      </c>
      <c r="B112" s="74" t="s">
        <v>307</v>
      </c>
      <c r="C112" s="73">
        <v>1.25</v>
      </c>
      <c r="D112" s="73">
        <f>ROUND(Лист1!D112*1.069,2)</f>
        <v>542.14</v>
      </c>
      <c r="E112" s="73"/>
      <c r="F112" s="73"/>
      <c r="G112" s="76">
        <f t="shared" si="7"/>
        <v>677.68</v>
      </c>
      <c r="H112" s="11">
        <f t="shared" si="8"/>
        <v>1355.36</v>
      </c>
    </row>
    <row r="113" spans="1:8" hidden="1">
      <c r="A113" s="73" t="s">
        <v>662</v>
      </c>
      <c r="B113" s="74" t="s">
        <v>308</v>
      </c>
      <c r="C113" s="73">
        <v>2</v>
      </c>
      <c r="D113" s="73">
        <f>ROUND(Лист1!D113*1.069,2)</f>
        <v>433.04</v>
      </c>
      <c r="E113" s="73"/>
      <c r="F113" s="73"/>
      <c r="G113" s="76">
        <f t="shared" si="7"/>
        <v>866.08</v>
      </c>
      <c r="H113" s="11">
        <f t="shared" si="8"/>
        <v>1732.16</v>
      </c>
    </row>
    <row r="114" spans="1:8" hidden="1">
      <c r="A114" s="73" t="s">
        <v>663</v>
      </c>
      <c r="B114" s="74" t="s">
        <v>309</v>
      </c>
      <c r="C114" s="73">
        <v>1</v>
      </c>
      <c r="D114" s="73">
        <f>ROUND(Лист1!D114*1.069,2)</f>
        <v>410.6</v>
      </c>
      <c r="E114" s="73"/>
      <c r="F114" s="73"/>
      <c r="G114" s="76">
        <f t="shared" si="7"/>
        <v>410.6</v>
      </c>
      <c r="H114" s="11">
        <f t="shared" si="8"/>
        <v>821.2</v>
      </c>
    </row>
    <row r="115" spans="1:8" hidden="1">
      <c r="A115" s="73" t="s">
        <v>664</v>
      </c>
      <c r="B115" s="74" t="s">
        <v>310</v>
      </c>
      <c r="C115" s="73">
        <v>1.25</v>
      </c>
      <c r="D115" s="73">
        <f>ROUND(Лист1!D115*1.069,2)</f>
        <v>425.36</v>
      </c>
      <c r="E115" s="73"/>
      <c r="F115" s="73"/>
      <c r="G115" s="76">
        <f t="shared" si="7"/>
        <v>531.70000000000005</v>
      </c>
      <c r="H115" s="11">
        <f t="shared" si="8"/>
        <v>1063.4000000000001</v>
      </c>
    </row>
    <row r="116" spans="1:8" hidden="1">
      <c r="A116" s="73" t="s">
        <v>665</v>
      </c>
      <c r="B116" s="74" t="s">
        <v>311</v>
      </c>
      <c r="C116" s="73">
        <v>1</v>
      </c>
      <c r="D116" s="73">
        <f>ROUND(Лист1!D116*1.069,2)</f>
        <v>354.05</v>
      </c>
      <c r="E116" s="73"/>
      <c r="F116" s="73"/>
      <c r="G116" s="76">
        <f t="shared" si="7"/>
        <v>354.05</v>
      </c>
      <c r="H116" s="11">
        <f t="shared" si="8"/>
        <v>708.1</v>
      </c>
    </row>
    <row r="117" spans="1:8" hidden="1">
      <c r="A117" s="73"/>
      <c r="B117" s="74"/>
      <c r="C117" s="73"/>
      <c r="D117" s="73"/>
      <c r="E117" s="73"/>
      <c r="F117" s="73"/>
      <c r="G117" s="76">
        <f>C117*D117</f>
        <v>0</v>
      </c>
      <c r="H117" s="11"/>
    </row>
    <row r="118" spans="1:8" hidden="1">
      <c r="A118" s="73"/>
      <c r="B118" s="79" t="s">
        <v>681</v>
      </c>
      <c r="C118" s="73">
        <f>SUM(C110:C116)</f>
        <v>8.5</v>
      </c>
      <c r="D118" s="73"/>
      <c r="E118" s="73">
        <f>SUM(E110:E116)</f>
        <v>0</v>
      </c>
      <c r="F118" s="73">
        <f>SUM(F110:F116)</f>
        <v>0</v>
      </c>
      <c r="G118" s="76">
        <f>SUM(G110:G116)</f>
        <v>3854.69</v>
      </c>
      <c r="H118" s="11">
        <f>SUM(H110:H116)</f>
        <v>7709.38</v>
      </c>
    </row>
    <row r="119" spans="1:8" hidden="1">
      <c r="A119" s="73"/>
      <c r="B119" s="79" t="s">
        <v>682</v>
      </c>
      <c r="C119" s="73">
        <f>SUM(C110:C112)</f>
        <v>3.25</v>
      </c>
      <c r="D119" s="73"/>
      <c r="E119" s="73">
        <f>SUM(E110:E112)</f>
        <v>0</v>
      </c>
      <c r="F119" s="73">
        <f>SUM(F110:F112)</f>
        <v>0</v>
      </c>
      <c r="G119" s="76">
        <f>SUM(G110:G112)</f>
        <v>1692.26</v>
      </c>
      <c r="H119" s="11">
        <f>SUM(H110:H112)</f>
        <v>3384.52</v>
      </c>
    </row>
    <row r="120" spans="1:8" hidden="1">
      <c r="A120" s="73"/>
      <c r="B120" s="79" t="s">
        <v>693</v>
      </c>
      <c r="C120" s="73">
        <f>SUM(C113:C115)</f>
        <v>4.25</v>
      </c>
      <c r="D120" s="73"/>
      <c r="E120" s="73">
        <f>SUM(E113:E115)</f>
        <v>0</v>
      </c>
      <c r="F120" s="73">
        <f>SUM(F113:F115)</f>
        <v>0</v>
      </c>
      <c r="G120" s="76">
        <f>SUM(G113:G115)</f>
        <v>1808.38</v>
      </c>
      <c r="H120" s="11">
        <f>SUM(H113:H115)</f>
        <v>3616.76</v>
      </c>
    </row>
    <row r="121" spans="1:8" hidden="1">
      <c r="A121" s="73"/>
      <c r="B121" s="79" t="s">
        <v>698</v>
      </c>
      <c r="C121" s="73">
        <f>C116</f>
        <v>1</v>
      </c>
      <c r="D121" s="73"/>
      <c r="E121" s="73">
        <f>E116</f>
        <v>0</v>
      </c>
      <c r="F121" s="73">
        <f>F116</f>
        <v>0</v>
      </c>
      <c r="G121" s="76">
        <f>G116</f>
        <v>354.05</v>
      </c>
      <c r="H121" s="11">
        <f>H116</f>
        <v>708.1</v>
      </c>
    </row>
    <row r="122" spans="1:8" hidden="1">
      <c r="A122" s="73"/>
      <c r="B122" s="74"/>
      <c r="C122" s="73"/>
      <c r="D122" s="73"/>
      <c r="E122" s="73"/>
      <c r="F122" s="73"/>
      <c r="G122" s="76">
        <f>C122*D122</f>
        <v>0</v>
      </c>
      <c r="H122" s="11">
        <f>G122*12</f>
        <v>0</v>
      </c>
    </row>
    <row r="123" spans="1:8" hidden="1">
      <c r="A123" s="73"/>
      <c r="B123" s="74"/>
      <c r="C123" s="73"/>
      <c r="D123" s="73"/>
      <c r="E123" s="73"/>
      <c r="F123" s="73"/>
      <c r="G123" s="76">
        <f>C123*D123</f>
        <v>0</v>
      </c>
      <c r="H123" s="11">
        <f>G123*12</f>
        <v>0</v>
      </c>
    </row>
    <row r="124" spans="1:8" ht="30" hidden="1" customHeight="1">
      <c r="A124" s="73"/>
      <c r="B124" s="794" t="s">
        <v>40</v>
      </c>
      <c r="C124" s="794"/>
      <c r="D124" s="794"/>
      <c r="E124" s="794"/>
      <c r="F124" s="73"/>
      <c r="G124" s="76">
        <f>C124*D124</f>
        <v>0</v>
      </c>
      <c r="H124" s="11">
        <f>G124*12</f>
        <v>0</v>
      </c>
    </row>
    <row r="125" spans="1:8" hidden="1">
      <c r="A125" s="73" t="s">
        <v>658</v>
      </c>
      <c r="B125" s="74" t="s">
        <v>313</v>
      </c>
      <c r="C125" s="73">
        <v>1</v>
      </c>
      <c r="D125" s="73">
        <f>ROUND(Лист1!D125*1.069,2)</f>
        <v>655.38</v>
      </c>
      <c r="E125" s="73"/>
      <c r="F125" s="73"/>
      <c r="G125" s="76">
        <f t="shared" ref="G125:G133" si="9">C125*D125+F125</f>
        <v>655.38</v>
      </c>
      <c r="H125" s="11">
        <f t="shared" ref="H125:H133" si="10">G125*2</f>
        <v>1310.76</v>
      </c>
    </row>
    <row r="126" spans="1:8" hidden="1">
      <c r="A126" s="73" t="s">
        <v>660</v>
      </c>
      <c r="B126" s="74" t="s">
        <v>314</v>
      </c>
      <c r="C126" s="73">
        <v>1</v>
      </c>
      <c r="D126" s="73">
        <f>ROUND(Лист1!D126*1.069,2)</f>
        <v>546.15</v>
      </c>
      <c r="E126" s="73"/>
      <c r="F126" s="73"/>
      <c r="G126" s="76">
        <f t="shared" si="9"/>
        <v>546.15</v>
      </c>
      <c r="H126" s="11">
        <f t="shared" si="10"/>
        <v>1092.3</v>
      </c>
    </row>
    <row r="127" spans="1:8" hidden="1">
      <c r="A127" s="73" t="s">
        <v>661</v>
      </c>
      <c r="B127" s="74" t="s">
        <v>41</v>
      </c>
      <c r="C127" s="73">
        <v>1</v>
      </c>
      <c r="D127" s="73">
        <f>ROUND(Лист1!D127*1.069,2)</f>
        <v>546.15</v>
      </c>
      <c r="E127" s="73"/>
      <c r="F127" s="73"/>
      <c r="G127" s="76">
        <f t="shared" si="9"/>
        <v>546.15</v>
      </c>
      <c r="H127" s="11">
        <f t="shared" si="10"/>
        <v>1092.3</v>
      </c>
    </row>
    <row r="128" spans="1:8" hidden="1">
      <c r="A128" s="73" t="s">
        <v>662</v>
      </c>
      <c r="B128" s="74" t="s">
        <v>870</v>
      </c>
      <c r="C128" s="73">
        <v>0.5</v>
      </c>
      <c r="D128" s="73">
        <f>ROUND(Лист1!D128*1.069,2)</f>
        <v>612.86</v>
      </c>
      <c r="E128" s="73"/>
      <c r="F128" s="73"/>
      <c r="G128" s="76">
        <f t="shared" si="9"/>
        <v>306.43</v>
      </c>
      <c r="H128" s="11">
        <f t="shared" si="10"/>
        <v>612.86</v>
      </c>
    </row>
    <row r="129" spans="1:8" hidden="1">
      <c r="A129" s="73" t="s">
        <v>663</v>
      </c>
      <c r="B129" s="74" t="s">
        <v>701</v>
      </c>
      <c r="C129" s="73">
        <v>7</v>
      </c>
      <c r="D129" s="73">
        <f>ROUND(Лист1!D129*1.069,2)</f>
        <v>458.86</v>
      </c>
      <c r="E129" s="73"/>
      <c r="F129" s="73"/>
      <c r="G129" s="76">
        <f t="shared" si="9"/>
        <v>3212.02</v>
      </c>
      <c r="H129" s="11">
        <f t="shared" si="10"/>
        <v>6424.04</v>
      </c>
    </row>
    <row r="130" spans="1:8" hidden="1">
      <c r="A130" s="73" t="s">
        <v>664</v>
      </c>
      <c r="B130" s="74" t="s">
        <v>871</v>
      </c>
      <c r="C130" s="73">
        <v>5</v>
      </c>
      <c r="D130" s="73">
        <f>ROUND(Лист1!D130*1.069,2)</f>
        <v>458.86</v>
      </c>
      <c r="E130" s="73"/>
      <c r="F130" s="73"/>
      <c r="G130" s="76">
        <f t="shared" si="9"/>
        <v>2294.3000000000002</v>
      </c>
      <c r="H130" s="11">
        <f t="shared" si="10"/>
        <v>4588.6000000000004</v>
      </c>
    </row>
    <row r="131" spans="1:8" hidden="1">
      <c r="A131" s="73" t="s">
        <v>665</v>
      </c>
      <c r="B131" s="74" t="s">
        <v>702</v>
      </c>
      <c r="C131" s="73">
        <v>1</v>
      </c>
      <c r="D131" s="73">
        <f>ROUND(Лист1!D131*1.069,2)</f>
        <v>425.36</v>
      </c>
      <c r="E131" s="73"/>
      <c r="F131" s="73"/>
      <c r="G131" s="76">
        <f t="shared" si="9"/>
        <v>425.36</v>
      </c>
      <c r="H131" s="11">
        <f t="shared" si="10"/>
        <v>850.72</v>
      </c>
    </row>
    <row r="132" spans="1:8" hidden="1">
      <c r="A132" s="73" t="s">
        <v>666</v>
      </c>
      <c r="B132" s="74" t="s">
        <v>315</v>
      </c>
      <c r="C132" s="73">
        <v>3</v>
      </c>
      <c r="D132" s="73">
        <f>ROUND(Лист1!D132*1.069,2)</f>
        <v>354.05</v>
      </c>
      <c r="E132" s="73"/>
      <c r="F132" s="73"/>
      <c r="G132" s="76">
        <f t="shared" si="9"/>
        <v>1062.1500000000001</v>
      </c>
      <c r="H132" s="11">
        <f t="shared" si="10"/>
        <v>2124.3000000000002</v>
      </c>
    </row>
    <row r="133" spans="1:8" hidden="1">
      <c r="A133" s="73" t="s">
        <v>667</v>
      </c>
      <c r="B133" s="74" t="s">
        <v>316</v>
      </c>
      <c r="C133" s="73">
        <v>0.25</v>
      </c>
      <c r="D133" s="73">
        <f>ROUND(Лист1!D133*1.069,2)</f>
        <v>354.05</v>
      </c>
      <c r="E133" s="73"/>
      <c r="F133" s="73"/>
      <c r="G133" s="76">
        <f t="shared" si="9"/>
        <v>88.51</v>
      </c>
      <c r="H133" s="11">
        <f t="shared" si="10"/>
        <v>177.02</v>
      </c>
    </row>
    <row r="134" spans="1:8" hidden="1">
      <c r="A134" s="73"/>
      <c r="B134" s="74"/>
      <c r="C134" s="73"/>
      <c r="D134" s="73"/>
      <c r="E134" s="73"/>
      <c r="F134" s="73"/>
      <c r="G134" s="76">
        <f>C134*D134</f>
        <v>0</v>
      </c>
      <c r="H134" s="11">
        <f>G134*12</f>
        <v>0</v>
      </c>
    </row>
    <row r="135" spans="1:8" hidden="1">
      <c r="A135" s="73"/>
      <c r="B135" s="79" t="s">
        <v>681</v>
      </c>
      <c r="C135" s="73">
        <f>SUM(C125:C133)</f>
        <v>19.75</v>
      </c>
      <c r="D135" s="73"/>
      <c r="E135" s="73">
        <f>SUM(E125:E133)</f>
        <v>0</v>
      </c>
      <c r="F135" s="73">
        <f>SUM(F125:F133)</f>
        <v>0</v>
      </c>
      <c r="G135" s="76">
        <f>ROUND(SUM(G125:G133),2)</f>
        <v>9136.4500000000007</v>
      </c>
      <c r="H135" s="11">
        <f>SUM(H125:H133)</f>
        <v>18272.900000000001</v>
      </c>
    </row>
    <row r="136" spans="1:8" hidden="1">
      <c r="A136" s="73"/>
      <c r="B136" s="79" t="s">
        <v>682</v>
      </c>
      <c r="C136" s="73">
        <f>SUM(C125:C128)</f>
        <v>3.5</v>
      </c>
      <c r="D136" s="73"/>
      <c r="E136" s="73">
        <f>SUM(E125:E128)</f>
        <v>0</v>
      </c>
      <c r="F136" s="73">
        <f>SUM(F125:F128)</f>
        <v>0</v>
      </c>
      <c r="G136" s="76">
        <f>SUM(G125:G128)</f>
        <v>2054.11</v>
      </c>
      <c r="H136" s="11">
        <f>SUM(H125:H128)</f>
        <v>4108.22</v>
      </c>
    </row>
    <row r="137" spans="1:8" hidden="1">
      <c r="A137" s="73"/>
      <c r="B137" s="79" t="s">
        <v>693</v>
      </c>
      <c r="C137" s="73">
        <f>SUM(C129:C131)</f>
        <v>13</v>
      </c>
      <c r="D137" s="73"/>
      <c r="E137" s="73">
        <f>SUM(E129:E131)</f>
        <v>0</v>
      </c>
      <c r="F137" s="73">
        <f>SUM(F129:F131)</f>
        <v>0</v>
      </c>
      <c r="G137" s="76">
        <f>SUM(G129:G131)</f>
        <v>5931.68</v>
      </c>
      <c r="H137" s="11">
        <f>SUM(H129:H131)</f>
        <v>11863.36</v>
      </c>
    </row>
    <row r="138" spans="1:8" hidden="1">
      <c r="A138" s="73"/>
      <c r="B138" s="79" t="s">
        <v>698</v>
      </c>
      <c r="C138" s="73">
        <f>SUM(C132:C133)</f>
        <v>3.25</v>
      </c>
      <c r="D138" s="73"/>
      <c r="E138" s="73">
        <f>SUM(E132:E133)</f>
        <v>0</v>
      </c>
      <c r="F138" s="73">
        <f>SUM(F132:F133)</f>
        <v>0</v>
      </c>
      <c r="G138" s="76">
        <f>SUM(G132:G133)</f>
        <v>1150.6600000000001</v>
      </c>
      <c r="H138" s="11">
        <f>SUM(H132:H133)</f>
        <v>2301.3200000000002</v>
      </c>
    </row>
    <row r="139" spans="1:8" ht="30" hidden="1" customHeight="1">
      <c r="A139" s="73"/>
      <c r="B139" s="74"/>
      <c r="C139" s="73"/>
      <c r="D139" s="73"/>
      <c r="E139" s="73"/>
      <c r="F139" s="73"/>
      <c r="G139" s="76">
        <f>C139*D139</f>
        <v>0</v>
      </c>
      <c r="H139" s="11">
        <f>G139*12</f>
        <v>0</v>
      </c>
    </row>
    <row r="140" spans="1:8" ht="15" hidden="1" customHeight="1">
      <c r="A140" s="73"/>
      <c r="B140" s="794" t="s">
        <v>317</v>
      </c>
      <c r="C140" s="794"/>
      <c r="D140" s="73"/>
      <c r="E140" s="73"/>
      <c r="F140" s="73"/>
      <c r="G140" s="76">
        <f>C140*D140</f>
        <v>0</v>
      </c>
      <c r="H140" s="11">
        <f>G140*12</f>
        <v>0</v>
      </c>
    </row>
    <row r="141" spans="1:8" hidden="1">
      <c r="A141" s="73" t="s">
        <v>658</v>
      </c>
      <c r="B141" s="74" t="s">
        <v>318</v>
      </c>
      <c r="C141" s="73">
        <v>1</v>
      </c>
      <c r="D141" s="73">
        <f>ROUND(Лист1!D141*1.069,2)</f>
        <v>637.39</v>
      </c>
      <c r="E141" s="73"/>
      <c r="F141" s="73"/>
      <c r="G141" s="76">
        <f t="shared" ref="G141:G151" si="11">ROUND(C141*D141,)</f>
        <v>637</v>
      </c>
      <c r="H141" s="11">
        <f t="shared" ref="H141:H151" si="12">G141*2</f>
        <v>1274</v>
      </c>
    </row>
    <row r="142" spans="1:8" hidden="1">
      <c r="A142" s="73" t="s">
        <v>660</v>
      </c>
      <c r="B142" s="74" t="s">
        <v>319</v>
      </c>
      <c r="C142" s="73">
        <v>1</v>
      </c>
      <c r="D142" s="73">
        <f>ROUND(Лист1!D142*1.069,0)</f>
        <v>484</v>
      </c>
      <c r="E142" s="73"/>
      <c r="F142" s="73"/>
      <c r="G142" s="76">
        <f t="shared" si="11"/>
        <v>484</v>
      </c>
      <c r="H142" s="11">
        <f t="shared" si="12"/>
        <v>968</v>
      </c>
    </row>
    <row r="143" spans="1:8" hidden="1">
      <c r="A143" s="73" t="s">
        <v>661</v>
      </c>
      <c r="B143" s="74" t="s">
        <v>320</v>
      </c>
      <c r="C143" s="73">
        <v>4</v>
      </c>
      <c r="D143" s="73">
        <f>ROUND(Лист1!D143*1.069,2)</f>
        <v>490.4</v>
      </c>
      <c r="E143" s="73"/>
      <c r="F143" s="73"/>
      <c r="G143" s="76">
        <f t="shared" si="11"/>
        <v>1962</v>
      </c>
      <c r="H143" s="11">
        <f t="shared" si="12"/>
        <v>3924</v>
      </c>
    </row>
    <row r="144" spans="1:8" hidden="1">
      <c r="A144" s="73" t="s">
        <v>662</v>
      </c>
      <c r="B144" s="74" t="s">
        <v>703</v>
      </c>
      <c r="C144" s="73">
        <v>0.75</v>
      </c>
      <c r="D144" s="73">
        <f>ROUND(Лист1!D144*1.069,0)</f>
        <v>420</v>
      </c>
      <c r="E144" s="73"/>
      <c r="F144" s="73"/>
      <c r="G144" s="76">
        <f t="shared" si="11"/>
        <v>315</v>
      </c>
      <c r="H144" s="11">
        <f t="shared" si="12"/>
        <v>630</v>
      </c>
    </row>
    <row r="145" spans="1:8" hidden="1">
      <c r="A145" s="73" t="s">
        <v>663</v>
      </c>
      <c r="B145" s="74" t="s">
        <v>704</v>
      </c>
      <c r="C145" s="73">
        <v>0.5</v>
      </c>
      <c r="D145" s="73">
        <f>ROUND(Лист1!D145*1.069,0)</f>
        <v>420</v>
      </c>
      <c r="E145" s="73"/>
      <c r="F145" s="73"/>
      <c r="G145" s="76">
        <f t="shared" si="11"/>
        <v>210</v>
      </c>
      <c r="H145" s="11">
        <f t="shared" si="12"/>
        <v>420</v>
      </c>
    </row>
    <row r="146" spans="1:8" hidden="1">
      <c r="A146" s="73" t="s">
        <v>664</v>
      </c>
      <c r="B146" s="74" t="s">
        <v>301</v>
      </c>
      <c r="C146" s="73">
        <v>1</v>
      </c>
      <c r="D146" s="73">
        <f>ROUND(Лист1!D146*1.069,0)</f>
        <v>423</v>
      </c>
      <c r="E146" s="73"/>
      <c r="F146" s="73"/>
      <c r="G146" s="76">
        <f t="shared" si="11"/>
        <v>423</v>
      </c>
      <c r="H146" s="11">
        <f t="shared" si="12"/>
        <v>846</v>
      </c>
    </row>
    <row r="147" spans="1:8" hidden="1">
      <c r="A147" s="73" t="s">
        <v>665</v>
      </c>
      <c r="B147" s="74" t="s">
        <v>321</v>
      </c>
      <c r="C147" s="73">
        <v>1</v>
      </c>
      <c r="D147" s="73">
        <f>ROUND(Лист1!D147*1.069,0)</f>
        <v>357</v>
      </c>
      <c r="E147" s="73"/>
      <c r="F147" s="73"/>
      <c r="G147" s="76">
        <f t="shared" si="11"/>
        <v>357</v>
      </c>
      <c r="H147" s="11">
        <f t="shared" si="12"/>
        <v>714</v>
      </c>
    </row>
    <row r="148" spans="1:8" hidden="1">
      <c r="A148" s="73" t="s">
        <v>666</v>
      </c>
      <c r="B148" s="74" t="s">
        <v>322</v>
      </c>
      <c r="C148" s="73">
        <v>4</v>
      </c>
      <c r="D148" s="73">
        <f>ROUND(Лист1!D148*1.069,2)</f>
        <v>376.56</v>
      </c>
      <c r="E148" s="73"/>
      <c r="F148" s="73"/>
      <c r="G148" s="76">
        <f t="shared" si="11"/>
        <v>1506</v>
      </c>
      <c r="H148" s="11">
        <f t="shared" si="12"/>
        <v>3012</v>
      </c>
    </row>
    <row r="149" spans="1:8" hidden="1">
      <c r="A149" s="73" t="s">
        <v>667</v>
      </c>
      <c r="B149" s="74" t="s">
        <v>705</v>
      </c>
      <c r="C149" s="73">
        <v>0.5</v>
      </c>
      <c r="D149" s="73">
        <f>ROUND(Лист1!D149*1.069,0)</f>
        <v>394</v>
      </c>
      <c r="E149" s="73"/>
      <c r="F149" s="73"/>
      <c r="G149" s="76">
        <f t="shared" si="11"/>
        <v>197</v>
      </c>
      <c r="H149" s="11">
        <f t="shared" si="12"/>
        <v>394</v>
      </c>
    </row>
    <row r="150" spans="1:8" hidden="1">
      <c r="A150" s="73" t="s">
        <v>668</v>
      </c>
      <c r="B150" s="74" t="s">
        <v>323</v>
      </c>
      <c r="C150" s="73">
        <v>1</v>
      </c>
      <c r="D150" s="73">
        <f>ROUND(Лист1!D150*1.069,0)</f>
        <v>308</v>
      </c>
      <c r="E150" s="73"/>
      <c r="F150" s="73"/>
      <c r="G150" s="76">
        <f t="shared" si="11"/>
        <v>308</v>
      </c>
      <c r="H150" s="11">
        <f t="shared" si="12"/>
        <v>616</v>
      </c>
    </row>
    <row r="151" spans="1:8" hidden="1">
      <c r="A151" s="73" t="s">
        <v>669</v>
      </c>
      <c r="B151" s="74" t="s">
        <v>324</v>
      </c>
      <c r="C151" s="73">
        <v>1</v>
      </c>
      <c r="D151" s="73">
        <f>ROUND(Лист1!D151*1.069,0)</f>
        <v>308</v>
      </c>
      <c r="E151" s="73"/>
      <c r="F151" s="73"/>
      <c r="G151" s="76">
        <f t="shared" si="11"/>
        <v>308</v>
      </c>
      <c r="H151" s="11">
        <f t="shared" si="12"/>
        <v>616</v>
      </c>
    </row>
    <row r="152" spans="1:8" hidden="1">
      <c r="A152" s="73"/>
      <c r="B152" s="74"/>
      <c r="C152" s="73"/>
      <c r="D152" s="73"/>
      <c r="E152" s="73"/>
      <c r="F152" s="73"/>
      <c r="G152" s="76">
        <f>C152*D152</f>
        <v>0</v>
      </c>
      <c r="H152" s="11">
        <f>G152*12</f>
        <v>0</v>
      </c>
    </row>
    <row r="153" spans="1:8" hidden="1">
      <c r="A153" s="73"/>
      <c r="B153" s="79" t="s">
        <v>681</v>
      </c>
      <c r="C153" s="73">
        <f>SUM(C141:C151)</f>
        <v>15.75</v>
      </c>
      <c r="D153" s="73"/>
      <c r="E153" s="73">
        <f>SUM(E141:E151)</f>
        <v>0</v>
      </c>
      <c r="F153" s="73">
        <f>SUM(F141:F151)</f>
        <v>0</v>
      </c>
      <c r="G153" s="76">
        <f>SUM(G141:G151)</f>
        <v>6707</v>
      </c>
      <c r="H153" s="11">
        <f>SUM(H141:H151)</f>
        <v>13414</v>
      </c>
    </row>
    <row r="154" spans="1:8" hidden="1">
      <c r="A154" s="73"/>
      <c r="B154" s="79" t="s">
        <v>682</v>
      </c>
      <c r="C154" s="73">
        <f>SUM(C141:C145)</f>
        <v>7.25</v>
      </c>
      <c r="D154" s="73"/>
      <c r="E154" s="73">
        <f>SUM(E141:E145)</f>
        <v>0</v>
      </c>
      <c r="F154" s="73">
        <f>SUM(F141:F145)</f>
        <v>0</v>
      </c>
      <c r="G154" s="76">
        <f>SUM(G141:G145)</f>
        <v>3608</v>
      </c>
      <c r="H154" s="11">
        <f>SUM(H141:H145)</f>
        <v>7216</v>
      </c>
    </row>
    <row r="155" spans="1:8" hidden="1">
      <c r="A155" s="73"/>
      <c r="B155" s="79" t="s">
        <v>683</v>
      </c>
      <c r="C155" s="73">
        <f>SUM(C146:C149)</f>
        <v>6.5</v>
      </c>
      <c r="D155" s="73"/>
      <c r="E155" s="73">
        <f>SUM(E146:E149)</f>
        <v>0</v>
      </c>
      <c r="F155" s="73">
        <f>SUM(F146:F149)</f>
        <v>0</v>
      </c>
      <c r="G155" s="76">
        <f>SUM(G146:G149)</f>
        <v>2483</v>
      </c>
      <c r="H155" s="11">
        <f>SUM(H146:H149)</f>
        <v>4966</v>
      </c>
    </row>
    <row r="156" spans="1:8" hidden="1">
      <c r="A156" s="73"/>
      <c r="B156" s="79" t="s">
        <v>698</v>
      </c>
      <c r="C156" s="73">
        <f>C153-C154-C155</f>
        <v>2</v>
      </c>
      <c r="D156" s="73"/>
      <c r="E156" s="73">
        <f>E153-E154-E155</f>
        <v>0</v>
      </c>
      <c r="F156" s="73">
        <f>F153-F154-F155</f>
        <v>0</v>
      </c>
      <c r="G156" s="76">
        <f>G153-G154-G155</f>
        <v>616</v>
      </c>
      <c r="H156" s="11">
        <f>H153-H154-H155</f>
        <v>1232</v>
      </c>
    </row>
    <row r="157" spans="1:8" hidden="1">
      <c r="A157" s="73"/>
      <c r="B157" s="74"/>
      <c r="C157" s="73"/>
      <c r="D157" s="73"/>
      <c r="E157" s="73"/>
      <c r="F157" s="73"/>
      <c r="G157" s="76">
        <f t="shared" ref="G157:G162" si="13">C157*D157</f>
        <v>0</v>
      </c>
      <c r="H157" s="11">
        <f>G157*12</f>
        <v>0</v>
      </c>
    </row>
    <row r="158" spans="1:8" ht="18" hidden="1" customHeight="1">
      <c r="A158" s="73"/>
      <c r="B158" s="74"/>
      <c r="C158" s="73"/>
      <c r="D158" s="73"/>
      <c r="E158" s="73"/>
      <c r="F158" s="73"/>
      <c r="G158" s="76">
        <f t="shared" si="13"/>
        <v>0</v>
      </c>
      <c r="H158" s="11">
        <f>G158*12</f>
        <v>0</v>
      </c>
    </row>
    <row r="159" spans="1:8" ht="24" hidden="1" customHeight="1">
      <c r="A159" s="73"/>
      <c r="B159" s="794" t="s">
        <v>846</v>
      </c>
      <c r="C159" s="794"/>
      <c r="D159" s="73"/>
      <c r="E159" s="73"/>
      <c r="F159" s="73"/>
      <c r="G159" s="76">
        <f t="shared" si="13"/>
        <v>0</v>
      </c>
      <c r="H159" s="11">
        <f>G159*12</f>
        <v>0</v>
      </c>
    </row>
    <row r="160" spans="1:8" hidden="1">
      <c r="A160" s="73" t="s">
        <v>658</v>
      </c>
      <c r="B160" s="74" t="s">
        <v>325</v>
      </c>
      <c r="C160" s="73">
        <v>1</v>
      </c>
      <c r="D160" s="73">
        <f>ROUND(Лист1!D160*1.069,0)</f>
        <v>357</v>
      </c>
      <c r="E160" s="73"/>
      <c r="F160" s="73"/>
      <c r="G160" s="76">
        <f t="shared" si="13"/>
        <v>357</v>
      </c>
      <c r="H160" s="11">
        <f>G160*2</f>
        <v>714</v>
      </c>
    </row>
    <row r="161" spans="1:8" hidden="1">
      <c r="A161" s="73" t="s">
        <v>660</v>
      </c>
      <c r="B161" s="74" t="s">
        <v>326</v>
      </c>
      <c r="C161" s="73">
        <v>2</v>
      </c>
      <c r="D161" s="73">
        <f>ROUND(Лист1!D161*1.069,0)</f>
        <v>308</v>
      </c>
      <c r="E161" s="73"/>
      <c r="F161" s="73"/>
      <c r="G161" s="76">
        <f t="shared" si="13"/>
        <v>616</v>
      </c>
      <c r="H161" s="11">
        <f>G161*2</f>
        <v>1232</v>
      </c>
    </row>
    <row r="162" spans="1:8" hidden="1">
      <c r="A162" s="73"/>
      <c r="B162" s="74"/>
      <c r="C162" s="73"/>
      <c r="D162" s="73"/>
      <c r="E162" s="73"/>
      <c r="F162" s="73"/>
      <c r="G162" s="76">
        <f t="shared" si="13"/>
        <v>0</v>
      </c>
      <c r="H162" s="11">
        <f>G162*12</f>
        <v>0</v>
      </c>
    </row>
    <row r="163" spans="1:8" hidden="1">
      <c r="A163" s="73"/>
      <c r="B163" s="79" t="s">
        <v>681</v>
      </c>
      <c r="C163" s="73">
        <f>SUM(C160:C161)</f>
        <v>3</v>
      </c>
      <c r="D163" s="73"/>
      <c r="E163" s="73">
        <f>E160</f>
        <v>0</v>
      </c>
      <c r="F163" s="73">
        <f>F160</f>
        <v>0</v>
      </c>
      <c r="G163" s="76">
        <f>SUM(G160:G161)</f>
        <v>973</v>
      </c>
      <c r="H163" s="11">
        <f>SUM(H160:H161)</f>
        <v>1946</v>
      </c>
    </row>
    <row r="164" spans="1:8" hidden="1">
      <c r="A164" s="73"/>
      <c r="B164" s="79" t="s">
        <v>682</v>
      </c>
      <c r="C164" s="73"/>
      <c r="D164" s="73"/>
      <c r="E164" s="73"/>
      <c r="F164" s="73"/>
      <c r="G164" s="76"/>
      <c r="H164" s="11"/>
    </row>
    <row r="165" spans="1:8" ht="15" hidden="1" customHeight="1">
      <c r="A165" s="73"/>
      <c r="B165" s="79" t="s">
        <v>683</v>
      </c>
      <c r="C165" s="73">
        <f>C160</f>
        <v>1</v>
      </c>
      <c r="D165" s="73"/>
      <c r="E165" s="73"/>
      <c r="F165" s="73"/>
      <c r="G165" s="76">
        <f>G160</f>
        <v>357</v>
      </c>
      <c r="H165" s="11">
        <f>H160</f>
        <v>714</v>
      </c>
    </row>
    <row r="166" spans="1:8" hidden="1">
      <c r="A166" s="73"/>
      <c r="B166" s="79" t="s">
        <v>698</v>
      </c>
      <c r="C166" s="73">
        <f>C161</f>
        <v>2</v>
      </c>
      <c r="D166" s="73"/>
      <c r="E166" s="73"/>
      <c r="F166" s="73"/>
      <c r="G166" s="76">
        <f>G161</f>
        <v>616</v>
      </c>
      <c r="H166" s="11">
        <f>H161</f>
        <v>1232</v>
      </c>
    </row>
    <row r="167" spans="1:8" hidden="1">
      <c r="A167" s="73"/>
      <c r="B167" s="74"/>
      <c r="C167" s="73"/>
      <c r="D167" s="73"/>
      <c r="E167" s="73"/>
      <c r="F167" s="73"/>
      <c r="G167" s="76"/>
      <c r="H167" s="11"/>
    </row>
    <row r="168" spans="1:8" hidden="1">
      <c r="A168" s="73"/>
      <c r="B168" s="74"/>
      <c r="C168" s="73"/>
      <c r="D168" s="73"/>
      <c r="E168" s="73"/>
      <c r="F168" s="73"/>
      <c r="G168" s="76">
        <f t="shared" ref="G168:G174" si="14">C168*D168</f>
        <v>0</v>
      </c>
      <c r="H168" s="11">
        <f>G168*12</f>
        <v>0</v>
      </c>
    </row>
    <row r="169" spans="1:8" hidden="1">
      <c r="A169" s="73"/>
      <c r="B169" s="74"/>
      <c r="C169" s="73"/>
      <c r="D169" s="73"/>
      <c r="E169" s="73"/>
      <c r="F169" s="73"/>
      <c r="G169" s="76">
        <f t="shared" si="14"/>
        <v>0</v>
      </c>
      <c r="H169" s="11">
        <f>G169*12</f>
        <v>0</v>
      </c>
    </row>
    <row r="170" spans="1:8" ht="28.5" hidden="1" customHeight="1">
      <c r="A170" s="73"/>
      <c r="B170" s="794" t="s">
        <v>875</v>
      </c>
      <c r="C170" s="794"/>
      <c r="D170" s="73"/>
      <c r="E170" s="73"/>
      <c r="F170" s="73"/>
      <c r="G170" s="76">
        <f t="shared" si="14"/>
        <v>0</v>
      </c>
      <c r="H170" s="11">
        <f>G170*12</f>
        <v>0</v>
      </c>
    </row>
    <row r="171" spans="1:8" hidden="1">
      <c r="A171" s="73" t="s">
        <v>658</v>
      </c>
      <c r="B171" s="74" t="s">
        <v>327</v>
      </c>
      <c r="C171" s="73">
        <v>4.5</v>
      </c>
      <c r="D171" s="73">
        <f>ROUND(Лист1!D171*1.069,2)</f>
        <v>376.56</v>
      </c>
      <c r="E171" s="73"/>
      <c r="F171" s="73"/>
      <c r="G171" s="76">
        <f t="shared" si="14"/>
        <v>1694.52</v>
      </c>
      <c r="H171" s="11">
        <f>G171*2</f>
        <v>3389.04</v>
      </c>
    </row>
    <row r="172" spans="1:8" hidden="1">
      <c r="A172" s="73" t="s">
        <v>660</v>
      </c>
      <c r="B172" s="74" t="s">
        <v>328</v>
      </c>
      <c r="C172" s="73">
        <v>4.5</v>
      </c>
      <c r="D172" s="73">
        <f>ROUND(Лист1!D172*1.069,0)</f>
        <v>308</v>
      </c>
      <c r="E172" s="73"/>
      <c r="F172" s="73"/>
      <c r="G172" s="76">
        <f t="shared" si="14"/>
        <v>1386</v>
      </c>
      <c r="H172" s="11">
        <f>G172*2</f>
        <v>2772</v>
      </c>
    </row>
    <row r="173" spans="1:8" hidden="1">
      <c r="A173" s="73" t="s">
        <v>661</v>
      </c>
      <c r="B173" s="74" t="s">
        <v>329</v>
      </c>
      <c r="C173" s="73">
        <v>1</v>
      </c>
      <c r="D173" s="73">
        <f>ROUND(Лист1!D173*1.069,0)</f>
        <v>299</v>
      </c>
      <c r="E173" s="73"/>
      <c r="F173" s="73"/>
      <c r="G173" s="76">
        <f t="shared" si="14"/>
        <v>299</v>
      </c>
      <c r="H173" s="11">
        <f>G173*2</f>
        <v>598</v>
      </c>
    </row>
    <row r="174" spans="1:8" ht="33.75" hidden="1" customHeight="1">
      <c r="A174" s="73"/>
      <c r="B174" s="74"/>
      <c r="C174" s="73"/>
      <c r="D174" s="73"/>
      <c r="E174" s="73"/>
      <c r="F174" s="73"/>
      <c r="G174" s="76">
        <f t="shared" si="14"/>
        <v>0</v>
      </c>
      <c r="H174" s="11">
        <f>G174*12</f>
        <v>0</v>
      </c>
    </row>
    <row r="175" spans="1:8" hidden="1">
      <c r="A175" s="73"/>
      <c r="B175" s="79" t="s">
        <v>681</v>
      </c>
      <c r="C175" s="73">
        <f>SUM(C171:C173)</f>
        <v>10</v>
      </c>
      <c r="D175" s="73"/>
      <c r="E175" s="73"/>
      <c r="F175" s="73">
        <f>F171+F172+F173</f>
        <v>0</v>
      </c>
      <c r="G175" s="76">
        <f>SUM(G171:G173)</f>
        <v>3379.52</v>
      </c>
      <c r="H175" s="11">
        <f>SUM(H171:H173)</f>
        <v>6759.04</v>
      </c>
    </row>
    <row r="176" spans="1:8" hidden="1">
      <c r="A176" s="73"/>
      <c r="B176" s="79" t="s">
        <v>682</v>
      </c>
      <c r="C176" s="73"/>
      <c r="D176" s="73"/>
      <c r="E176" s="73"/>
      <c r="F176" s="73"/>
      <c r="G176" s="76"/>
      <c r="H176" s="11"/>
    </row>
    <row r="177" spans="1:8" hidden="1">
      <c r="A177" s="73"/>
      <c r="B177" s="79" t="s">
        <v>683</v>
      </c>
      <c r="C177" s="73">
        <f>SUM(C171)</f>
        <v>4.5</v>
      </c>
      <c r="D177" s="73"/>
      <c r="E177" s="73">
        <f t="shared" ref="E177:F179" si="15">E171</f>
        <v>0</v>
      </c>
      <c r="F177" s="73">
        <f t="shared" si="15"/>
        <v>0</v>
      </c>
      <c r="G177" s="76">
        <f>SUM(G171)</f>
        <v>1694.52</v>
      </c>
      <c r="H177" s="11">
        <f>SUM(H171)</f>
        <v>3389.04</v>
      </c>
    </row>
    <row r="178" spans="1:8" hidden="1">
      <c r="A178" s="73"/>
      <c r="B178" s="79" t="s">
        <v>698</v>
      </c>
      <c r="C178" s="73">
        <f>C172</f>
        <v>4.5</v>
      </c>
      <c r="D178" s="73"/>
      <c r="E178" s="73">
        <f t="shared" si="15"/>
        <v>0</v>
      </c>
      <c r="F178" s="73">
        <f t="shared" si="15"/>
        <v>0</v>
      </c>
      <c r="G178" s="76">
        <f>G172</f>
        <v>1386</v>
      </c>
      <c r="H178" s="11">
        <f>H172</f>
        <v>2772</v>
      </c>
    </row>
    <row r="179" spans="1:8" hidden="1">
      <c r="A179" s="73"/>
      <c r="B179" s="79" t="s">
        <v>684</v>
      </c>
      <c r="C179" s="73">
        <f>C173</f>
        <v>1</v>
      </c>
      <c r="D179" s="73"/>
      <c r="E179" s="73">
        <f t="shared" si="15"/>
        <v>0</v>
      </c>
      <c r="F179" s="73">
        <f t="shared" si="15"/>
        <v>0</v>
      </c>
      <c r="G179" s="76">
        <f>G173</f>
        <v>299</v>
      </c>
      <c r="H179" s="11">
        <f>H173</f>
        <v>598</v>
      </c>
    </row>
    <row r="180" spans="1:8" hidden="1">
      <c r="A180" s="73"/>
      <c r="B180" s="74"/>
      <c r="C180" s="73"/>
      <c r="D180" s="73"/>
      <c r="E180" s="73"/>
      <c r="F180" s="73"/>
      <c r="G180" s="76">
        <f t="shared" ref="G180:G185" si="16">C180*D180</f>
        <v>0</v>
      </c>
      <c r="H180" s="11">
        <f>G180*12</f>
        <v>0</v>
      </c>
    </row>
    <row r="181" spans="1:8" ht="33" hidden="1" customHeight="1">
      <c r="A181" s="73"/>
      <c r="B181" s="74"/>
      <c r="C181" s="73"/>
      <c r="D181" s="73"/>
      <c r="E181" s="73"/>
      <c r="F181" s="73"/>
      <c r="G181" s="76">
        <f t="shared" si="16"/>
        <v>0</v>
      </c>
      <c r="H181" s="11">
        <f>G181*12</f>
        <v>0</v>
      </c>
    </row>
    <row r="182" spans="1:8" ht="30.75" hidden="1" customHeight="1">
      <c r="A182" s="73"/>
      <c r="B182" s="794" t="s">
        <v>876</v>
      </c>
      <c r="C182" s="794"/>
      <c r="D182" s="794"/>
      <c r="E182" s="73"/>
      <c r="F182" s="73"/>
      <c r="G182" s="76">
        <f t="shared" si="16"/>
        <v>0</v>
      </c>
      <c r="H182" s="11">
        <f>G182*12</f>
        <v>0</v>
      </c>
    </row>
    <row r="183" spans="1:8" hidden="1">
      <c r="A183" s="73" t="s">
        <v>658</v>
      </c>
      <c r="B183" s="74" t="s">
        <v>707</v>
      </c>
      <c r="C183" s="73">
        <v>0.5</v>
      </c>
      <c r="D183" s="73">
        <f>ROUND(Лист1!D183*1.069,2)</f>
        <v>483.13</v>
      </c>
      <c r="E183" s="73"/>
      <c r="F183" s="73"/>
      <c r="G183" s="76">
        <f t="shared" si="16"/>
        <v>241.57</v>
      </c>
      <c r="H183" s="11">
        <f>G183*2</f>
        <v>483.14</v>
      </c>
    </row>
    <row r="184" spans="1:8" hidden="1">
      <c r="A184" s="73" t="s">
        <v>660</v>
      </c>
      <c r="B184" s="74" t="s">
        <v>330</v>
      </c>
      <c r="C184" s="73">
        <v>0.5</v>
      </c>
      <c r="D184" s="73">
        <f>ROUND(Лист1!D184*1.069,2)</f>
        <v>354.05</v>
      </c>
      <c r="E184" s="73"/>
      <c r="F184" s="73"/>
      <c r="G184" s="76">
        <f t="shared" si="16"/>
        <v>177.03</v>
      </c>
      <c r="H184" s="11">
        <f>G184*2</f>
        <v>354.06</v>
      </c>
    </row>
    <row r="185" spans="1:8" hidden="1">
      <c r="A185" s="73"/>
      <c r="B185" s="74"/>
      <c r="C185" s="73"/>
      <c r="D185" s="73"/>
      <c r="E185" s="73"/>
      <c r="F185" s="73"/>
      <c r="G185" s="76">
        <f t="shared" si="16"/>
        <v>0</v>
      </c>
      <c r="H185" s="11">
        <f>G185*12</f>
        <v>0</v>
      </c>
    </row>
    <row r="186" spans="1:8" hidden="1">
      <c r="A186" s="73"/>
      <c r="B186" s="79" t="s">
        <v>706</v>
      </c>
      <c r="C186" s="73">
        <f>C183+C184</f>
        <v>1</v>
      </c>
      <c r="D186" s="73"/>
      <c r="E186" s="73">
        <f>E183+E184</f>
        <v>0</v>
      </c>
      <c r="F186" s="73">
        <f>F183+F184</f>
        <v>0</v>
      </c>
      <c r="G186" s="76">
        <f>G183+G184</f>
        <v>418.6</v>
      </c>
      <c r="H186" s="11">
        <f>H183+H184</f>
        <v>837.2</v>
      </c>
    </row>
    <row r="187" spans="1:8" hidden="1">
      <c r="A187" s="73"/>
      <c r="B187" s="79" t="s">
        <v>682</v>
      </c>
      <c r="C187" s="73">
        <f>C183</f>
        <v>0.5</v>
      </c>
      <c r="D187" s="73"/>
      <c r="E187" s="73">
        <f>E183</f>
        <v>0</v>
      </c>
      <c r="F187" s="73">
        <f>F183</f>
        <v>0</v>
      </c>
      <c r="G187" s="76">
        <f>G183</f>
        <v>241.57</v>
      </c>
      <c r="H187" s="11">
        <f>H183</f>
        <v>483.14</v>
      </c>
    </row>
    <row r="188" spans="1:8" hidden="1">
      <c r="A188" s="73"/>
      <c r="B188" s="79" t="s">
        <v>683</v>
      </c>
      <c r="C188" s="73"/>
      <c r="D188" s="73"/>
      <c r="E188" s="73"/>
      <c r="F188" s="73"/>
      <c r="G188" s="76"/>
      <c r="H188" s="11"/>
    </row>
    <row r="189" spans="1:8" hidden="1">
      <c r="A189" s="73"/>
      <c r="B189" s="79" t="s">
        <v>708</v>
      </c>
      <c r="C189" s="73">
        <f>C184</f>
        <v>0.5</v>
      </c>
      <c r="D189" s="73"/>
      <c r="E189" s="73">
        <f>E184</f>
        <v>0</v>
      </c>
      <c r="F189" s="73">
        <f>F184</f>
        <v>0</v>
      </c>
      <c r="G189" s="76">
        <f>G184</f>
        <v>177.03</v>
      </c>
      <c r="H189" s="11">
        <f>H184</f>
        <v>354.06</v>
      </c>
    </row>
    <row r="190" spans="1:8" hidden="1">
      <c r="A190" s="73"/>
      <c r="B190" s="79" t="s">
        <v>684</v>
      </c>
      <c r="C190" s="73"/>
      <c r="D190" s="73"/>
      <c r="E190" s="73"/>
      <c r="F190" s="73"/>
      <c r="G190" s="76"/>
      <c r="H190" s="11"/>
    </row>
    <row r="191" spans="1:8" ht="33" hidden="1" customHeight="1">
      <c r="A191" s="73"/>
      <c r="B191" s="74"/>
      <c r="C191" s="73"/>
      <c r="D191" s="73"/>
      <c r="E191" s="73"/>
      <c r="F191" s="73"/>
      <c r="G191" s="76"/>
      <c r="H191" s="11">
        <f>G191*12</f>
        <v>0</v>
      </c>
    </row>
    <row r="192" spans="1:8" ht="32.25" hidden="1" customHeight="1">
      <c r="A192" s="73"/>
      <c r="B192" s="794" t="s">
        <v>390</v>
      </c>
      <c r="C192" s="794"/>
      <c r="D192" s="794"/>
      <c r="E192" s="73"/>
      <c r="F192" s="73"/>
      <c r="G192" s="76"/>
      <c r="H192" s="11">
        <f>G192*12</f>
        <v>0</v>
      </c>
    </row>
    <row r="193" spans="1:8" hidden="1">
      <c r="A193" s="73" t="s">
        <v>658</v>
      </c>
      <c r="B193" s="74" t="s">
        <v>331</v>
      </c>
      <c r="C193" s="73">
        <v>1</v>
      </c>
      <c r="D193" s="73">
        <f>ROUND(Лист1!D193*1.069,2)</f>
        <v>560.9</v>
      </c>
      <c r="E193" s="73"/>
      <c r="F193" s="73"/>
      <c r="G193" s="76">
        <f t="shared" ref="G193:G203" si="17">C193*D193</f>
        <v>560.9</v>
      </c>
      <c r="H193" s="11">
        <f t="shared" ref="H193:H202" si="18">G193*2</f>
        <v>1121.8</v>
      </c>
    </row>
    <row r="194" spans="1:8" hidden="1">
      <c r="A194" s="73" t="s">
        <v>660</v>
      </c>
      <c r="B194" s="74" t="s">
        <v>709</v>
      </c>
      <c r="C194" s="73">
        <v>1</v>
      </c>
      <c r="D194" s="73">
        <f>ROUND(Лист1!D194*1.069,0)</f>
        <v>471</v>
      </c>
      <c r="E194" s="73"/>
      <c r="F194" s="73"/>
      <c r="G194" s="76">
        <f t="shared" si="17"/>
        <v>471</v>
      </c>
      <c r="H194" s="11">
        <f t="shared" si="18"/>
        <v>942</v>
      </c>
    </row>
    <row r="195" spans="1:8" hidden="1">
      <c r="A195" s="73" t="s">
        <v>661</v>
      </c>
      <c r="B195" s="74" t="s">
        <v>301</v>
      </c>
      <c r="C195" s="73">
        <v>1</v>
      </c>
      <c r="D195" s="73">
        <f>ROUND(Лист1!D195*1.069,2)</f>
        <v>392.75</v>
      </c>
      <c r="E195" s="73"/>
      <c r="F195" s="73"/>
      <c r="G195" s="76">
        <f t="shared" si="17"/>
        <v>392.75</v>
      </c>
      <c r="H195" s="11">
        <f t="shared" si="18"/>
        <v>785.5</v>
      </c>
    </row>
    <row r="196" spans="1:8" hidden="1">
      <c r="A196" s="73" t="s">
        <v>662</v>
      </c>
      <c r="B196" s="74" t="s">
        <v>332</v>
      </c>
      <c r="C196" s="73">
        <v>0.5</v>
      </c>
      <c r="D196" s="73">
        <f>ROUND(Лист1!D196*1.069,0)</f>
        <v>357</v>
      </c>
      <c r="E196" s="73"/>
      <c r="F196" s="73"/>
      <c r="G196" s="76">
        <f t="shared" si="17"/>
        <v>178.5</v>
      </c>
      <c r="H196" s="11">
        <f t="shared" si="18"/>
        <v>357</v>
      </c>
    </row>
    <row r="197" spans="1:8" hidden="1">
      <c r="A197" s="73" t="s">
        <v>663</v>
      </c>
      <c r="B197" s="74" t="s">
        <v>333</v>
      </c>
      <c r="C197" s="73">
        <v>6.5</v>
      </c>
      <c r="D197" s="73">
        <f>ROUND(Лист1!D197*1.069,2)</f>
        <v>376.56</v>
      </c>
      <c r="E197" s="73"/>
      <c r="F197" s="73"/>
      <c r="G197" s="76">
        <f t="shared" si="17"/>
        <v>2447.64</v>
      </c>
      <c r="H197" s="11">
        <f t="shared" si="18"/>
        <v>4895.28</v>
      </c>
    </row>
    <row r="198" spans="1:8" hidden="1">
      <c r="A198" s="73" t="s">
        <v>664</v>
      </c>
      <c r="B198" s="74" t="s">
        <v>334</v>
      </c>
      <c r="C198" s="73">
        <v>1</v>
      </c>
      <c r="D198" s="73">
        <f>ROUND(Лист1!D198*1.069,0)</f>
        <v>357</v>
      </c>
      <c r="E198" s="73"/>
      <c r="F198" s="73"/>
      <c r="G198" s="76">
        <f t="shared" si="17"/>
        <v>357</v>
      </c>
      <c r="H198" s="11">
        <f t="shared" si="18"/>
        <v>714</v>
      </c>
    </row>
    <row r="199" spans="1:8" hidden="1">
      <c r="A199" s="73" t="s">
        <v>665</v>
      </c>
      <c r="B199" s="74" t="s">
        <v>335</v>
      </c>
      <c r="C199" s="73">
        <v>1</v>
      </c>
      <c r="D199" s="73">
        <f>ROUND(Лист1!D199*1.069,0)</f>
        <v>321</v>
      </c>
      <c r="E199" s="73"/>
      <c r="F199" s="73"/>
      <c r="G199" s="76">
        <f t="shared" si="17"/>
        <v>321</v>
      </c>
      <c r="H199" s="11">
        <f t="shared" si="18"/>
        <v>642</v>
      </c>
    </row>
    <row r="200" spans="1:8" hidden="1">
      <c r="A200" s="73" t="s">
        <v>666</v>
      </c>
      <c r="B200" s="74" t="s">
        <v>336</v>
      </c>
      <c r="C200" s="73">
        <v>6</v>
      </c>
      <c r="D200" s="73">
        <f>ROUND(Лист1!D200*1.069,0)</f>
        <v>321</v>
      </c>
      <c r="E200" s="73"/>
      <c r="F200" s="73"/>
      <c r="G200" s="76">
        <f t="shared" si="17"/>
        <v>1926</v>
      </c>
      <c r="H200" s="11">
        <f t="shared" si="18"/>
        <v>3852</v>
      </c>
    </row>
    <row r="201" spans="1:8" hidden="1">
      <c r="A201" s="73" t="s">
        <v>667</v>
      </c>
      <c r="B201" s="74" t="s">
        <v>337</v>
      </c>
      <c r="C201" s="73">
        <v>1</v>
      </c>
      <c r="D201" s="73">
        <f>ROUND(Лист1!D201*1.069,0)</f>
        <v>308</v>
      </c>
      <c r="E201" s="73"/>
      <c r="F201" s="73"/>
      <c r="G201" s="76">
        <f t="shared" si="17"/>
        <v>308</v>
      </c>
      <c r="H201" s="11">
        <f t="shared" si="18"/>
        <v>616</v>
      </c>
    </row>
    <row r="202" spans="1:8" hidden="1">
      <c r="A202" s="73" t="s">
        <v>668</v>
      </c>
      <c r="B202" s="74" t="s">
        <v>338</v>
      </c>
      <c r="C202" s="73">
        <v>0.5</v>
      </c>
      <c r="D202" s="73">
        <f>ROUND(Лист1!D202*1.069,0)</f>
        <v>308</v>
      </c>
      <c r="E202" s="73"/>
      <c r="F202" s="73"/>
      <c r="G202" s="76">
        <f t="shared" si="17"/>
        <v>154</v>
      </c>
      <c r="H202" s="11">
        <f t="shared" si="18"/>
        <v>308</v>
      </c>
    </row>
    <row r="203" spans="1:8" hidden="1">
      <c r="A203" s="73"/>
      <c r="B203" s="74"/>
      <c r="C203" s="73"/>
      <c r="D203" s="73"/>
      <c r="E203" s="73"/>
      <c r="F203" s="73"/>
      <c r="G203" s="76">
        <f t="shared" si="17"/>
        <v>0</v>
      </c>
      <c r="H203" s="11">
        <f>G203*12</f>
        <v>0</v>
      </c>
    </row>
    <row r="204" spans="1:8" hidden="1">
      <c r="A204" s="73"/>
      <c r="B204" s="79" t="s">
        <v>681</v>
      </c>
      <c r="C204" s="73">
        <f>SUM(C193:C202)</f>
        <v>19.5</v>
      </c>
      <c r="D204" s="73"/>
      <c r="E204" s="73">
        <f>SUM(E193:E202)</f>
        <v>0</v>
      </c>
      <c r="F204" s="73">
        <f>SUM(F193:F202)</f>
        <v>0</v>
      </c>
      <c r="G204" s="76">
        <f>SUM(G193:G202)</f>
        <v>7116.79</v>
      </c>
      <c r="H204" s="11">
        <f>SUM(H193:H202)</f>
        <v>14233.58</v>
      </c>
    </row>
    <row r="205" spans="1:8" hidden="1">
      <c r="A205" s="73"/>
      <c r="B205" s="79" t="s">
        <v>682</v>
      </c>
      <c r="C205" s="73">
        <f>SUM(C193:C194)</f>
        <v>2</v>
      </c>
      <c r="D205" s="73"/>
      <c r="E205" s="73">
        <f>SUM(E193:E194)</f>
        <v>0</v>
      </c>
      <c r="F205" s="73">
        <f>SUM(F193:F194)</f>
        <v>0</v>
      </c>
      <c r="G205" s="76">
        <f>SUM(G193:G194)</f>
        <v>1031.9000000000001</v>
      </c>
      <c r="H205" s="11">
        <f>SUM(H193:H194)</f>
        <v>2063.8000000000002</v>
      </c>
    </row>
    <row r="206" spans="1:8" hidden="1">
      <c r="A206" s="73"/>
      <c r="B206" s="79" t="s">
        <v>683</v>
      </c>
      <c r="C206" s="73">
        <f>SUM(C195:C198)</f>
        <v>9</v>
      </c>
      <c r="D206" s="73"/>
      <c r="E206" s="73">
        <f>SUM(E195:E198)</f>
        <v>0</v>
      </c>
      <c r="F206" s="73">
        <f>SUM(F195:F198)</f>
        <v>0</v>
      </c>
      <c r="G206" s="76">
        <f>SUM(G195:G198)</f>
        <v>3375.89</v>
      </c>
      <c r="H206" s="11">
        <f>SUM(H195:H198)</f>
        <v>6751.78</v>
      </c>
    </row>
    <row r="207" spans="1:8" hidden="1">
      <c r="A207" s="73"/>
      <c r="B207" s="79" t="s">
        <v>710</v>
      </c>
      <c r="C207" s="73">
        <f>C199+C200+C201+C202</f>
        <v>8.5</v>
      </c>
      <c r="D207" s="73"/>
      <c r="E207" s="73">
        <f>E199+E200+E201+E202</f>
        <v>0</v>
      </c>
      <c r="F207" s="73">
        <f>F199+F200+F201+F202</f>
        <v>0</v>
      </c>
      <c r="G207" s="76">
        <f>G199+G200+G201+G202</f>
        <v>2709</v>
      </c>
      <c r="H207" s="11">
        <f>H199+H200+H201+H202</f>
        <v>5418</v>
      </c>
    </row>
    <row r="208" spans="1:8" hidden="1">
      <c r="A208" s="73"/>
      <c r="B208" s="79" t="s">
        <v>684</v>
      </c>
      <c r="C208" s="73"/>
      <c r="D208" s="73"/>
      <c r="E208" s="73"/>
      <c r="F208" s="73"/>
      <c r="G208" s="76"/>
      <c r="H208" s="11"/>
    </row>
    <row r="209" spans="1:9" ht="16.5" hidden="1" customHeight="1">
      <c r="A209" s="73"/>
      <c r="B209" s="74"/>
      <c r="C209" s="73"/>
      <c r="D209" s="73"/>
      <c r="E209" s="73"/>
      <c r="F209" s="73"/>
      <c r="G209" s="76">
        <f t="shared" ref="G209:G217" si="19">C209*D209</f>
        <v>0</v>
      </c>
      <c r="H209" s="11">
        <f>G209*12</f>
        <v>0</v>
      </c>
    </row>
    <row r="210" spans="1:9" ht="30" hidden="1" customHeight="1">
      <c r="A210" s="73"/>
      <c r="B210" s="794" t="s">
        <v>877</v>
      </c>
      <c r="C210" s="794"/>
      <c r="D210" s="794"/>
      <c r="E210" s="73"/>
      <c r="F210" s="73"/>
      <c r="G210" s="76">
        <f t="shared" si="19"/>
        <v>0</v>
      </c>
      <c r="H210" s="11">
        <f>G210*12</f>
        <v>0</v>
      </c>
    </row>
    <row r="211" spans="1:9" hidden="1">
      <c r="A211" s="73" t="s">
        <v>658</v>
      </c>
      <c r="B211" s="74" t="s">
        <v>339</v>
      </c>
      <c r="C211" s="73">
        <v>1</v>
      </c>
      <c r="D211" s="73">
        <f>ROUND(Лист1!D211*1.069,2)</f>
        <v>616.16999999999996</v>
      </c>
      <c r="E211" s="73"/>
      <c r="F211" s="73"/>
      <c r="G211" s="76">
        <f t="shared" si="19"/>
        <v>616.16999999999996</v>
      </c>
      <c r="H211" s="11">
        <f t="shared" ref="H211:H216" si="20">G211*2</f>
        <v>1232.3399999999999</v>
      </c>
    </row>
    <row r="212" spans="1:9" hidden="1">
      <c r="A212" s="73" t="s">
        <v>660</v>
      </c>
      <c r="B212" s="74" t="s">
        <v>301</v>
      </c>
      <c r="C212" s="73">
        <v>1</v>
      </c>
      <c r="D212" s="73">
        <f>ROUND(Лист1!D212*1.069,2)</f>
        <v>392.75</v>
      </c>
      <c r="E212" s="73"/>
      <c r="F212" s="73"/>
      <c r="G212" s="76">
        <f t="shared" si="19"/>
        <v>392.75</v>
      </c>
      <c r="H212" s="11">
        <f t="shared" si="20"/>
        <v>785.5</v>
      </c>
    </row>
    <row r="213" spans="1:9" hidden="1">
      <c r="A213" s="73" t="s">
        <v>661</v>
      </c>
      <c r="B213" s="74" t="s">
        <v>333</v>
      </c>
      <c r="C213" s="73">
        <v>4.5</v>
      </c>
      <c r="D213" s="73">
        <f>ROUND(Лист1!D213*1.069,2)</f>
        <v>376.56</v>
      </c>
      <c r="E213" s="73"/>
      <c r="F213" s="73"/>
      <c r="G213" s="76">
        <f t="shared" si="19"/>
        <v>1694.52</v>
      </c>
      <c r="H213" s="11">
        <f t="shared" si="20"/>
        <v>3389.04</v>
      </c>
    </row>
    <row r="214" spans="1:9" hidden="1">
      <c r="A214" s="73" t="s">
        <v>662</v>
      </c>
      <c r="B214" s="74" t="s">
        <v>347</v>
      </c>
      <c r="C214" s="73">
        <v>4.5</v>
      </c>
      <c r="D214" s="73">
        <f>ROUND(Лист1!D214*1.069,0)</f>
        <v>321</v>
      </c>
      <c r="E214" s="73"/>
      <c r="F214" s="73"/>
      <c r="G214" s="76">
        <f t="shared" si="19"/>
        <v>1444.5</v>
      </c>
      <c r="H214" s="11">
        <f t="shared" si="20"/>
        <v>2889</v>
      </c>
    </row>
    <row r="215" spans="1:9" hidden="1">
      <c r="A215" s="73" t="s">
        <v>663</v>
      </c>
      <c r="B215" s="74" t="s">
        <v>348</v>
      </c>
      <c r="C215" s="73">
        <v>0.75</v>
      </c>
      <c r="D215" s="73">
        <f>ROUND(Лист1!D215*1.069,0)</f>
        <v>308</v>
      </c>
      <c r="E215" s="73"/>
      <c r="F215" s="73"/>
      <c r="G215" s="76">
        <f t="shared" si="19"/>
        <v>231</v>
      </c>
      <c r="H215" s="11">
        <f t="shared" si="20"/>
        <v>462</v>
      </c>
    </row>
    <row r="216" spans="1:9" hidden="1">
      <c r="A216" s="73" t="s">
        <v>664</v>
      </c>
      <c r="B216" s="74" t="s">
        <v>349</v>
      </c>
      <c r="C216" s="73">
        <v>0.5</v>
      </c>
      <c r="D216" s="73">
        <f>ROUND(Лист1!D216*1.069,0)</f>
        <v>308</v>
      </c>
      <c r="E216" s="73"/>
      <c r="F216" s="73"/>
      <c r="G216" s="76">
        <f t="shared" si="19"/>
        <v>154</v>
      </c>
      <c r="H216" s="11">
        <f t="shared" si="20"/>
        <v>308</v>
      </c>
    </row>
    <row r="217" spans="1:9" ht="30" hidden="1" customHeight="1">
      <c r="A217" s="73"/>
      <c r="B217" s="74"/>
      <c r="C217" s="73"/>
      <c r="D217" s="73"/>
      <c r="E217" s="73"/>
      <c r="F217" s="73"/>
      <c r="G217" s="76">
        <f t="shared" si="19"/>
        <v>0</v>
      </c>
      <c r="H217" s="11">
        <f>G217*12</f>
        <v>0</v>
      </c>
    </row>
    <row r="218" spans="1:9" hidden="1">
      <c r="A218" s="73"/>
      <c r="B218" s="79" t="s">
        <v>681</v>
      </c>
      <c r="C218" s="73">
        <f>SUM(C211:C216)</f>
        <v>12.25</v>
      </c>
      <c r="D218" s="73"/>
      <c r="E218" s="73">
        <f>SUM(E211:E216)</f>
        <v>0</v>
      </c>
      <c r="F218" s="73">
        <f>SUM(F211:F216)</f>
        <v>0</v>
      </c>
      <c r="G218" s="76">
        <f>SUM(G211:G216)</f>
        <v>4532.9399999999996</v>
      </c>
      <c r="H218" s="11">
        <f>SUM(H211:H216)</f>
        <v>9065.8799999999992</v>
      </c>
    </row>
    <row r="219" spans="1:9" hidden="1">
      <c r="A219" s="73"/>
      <c r="B219" s="79" t="s">
        <v>682</v>
      </c>
      <c r="C219" s="73">
        <f>SUM(C211)</f>
        <v>1</v>
      </c>
      <c r="D219" s="73"/>
      <c r="E219" s="73">
        <f>SUM(E211)</f>
        <v>0</v>
      </c>
      <c r="F219" s="73">
        <f>SUM(F211)</f>
        <v>0</v>
      </c>
      <c r="G219" s="76">
        <f>SUM(G211)</f>
        <v>616.16999999999996</v>
      </c>
      <c r="H219" s="11">
        <f>SUM(H211)</f>
        <v>1232.3399999999999</v>
      </c>
    </row>
    <row r="220" spans="1:9" hidden="1">
      <c r="A220" s="73"/>
      <c r="B220" s="79" t="s">
        <v>683</v>
      </c>
      <c r="C220" s="73">
        <f>SUM(C212:C213)</f>
        <v>5.5</v>
      </c>
      <c r="D220" s="73"/>
      <c r="E220" s="73">
        <f>SUM(E212:E213)</f>
        <v>0</v>
      </c>
      <c r="F220" s="73">
        <f>SUM(F212:F213)</f>
        <v>0</v>
      </c>
      <c r="G220" s="76">
        <f>SUM(G212:G213)</f>
        <v>2087.27</v>
      </c>
      <c r="H220" s="11">
        <f>SUM(H212:H213)</f>
        <v>4174.54</v>
      </c>
    </row>
    <row r="221" spans="1:9" hidden="1">
      <c r="A221" s="73"/>
      <c r="B221" s="79" t="s">
        <v>708</v>
      </c>
      <c r="C221" s="73">
        <f>SUM(C214:C216)</f>
        <v>5.75</v>
      </c>
      <c r="D221" s="73"/>
      <c r="E221" s="73">
        <f>SUM(E214:E216)</f>
        <v>0</v>
      </c>
      <c r="F221" s="73">
        <f>SUM(F214:F216)</f>
        <v>0</v>
      </c>
      <c r="G221" s="76">
        <f>SUM(G214:G216)</f>
        <v>1829.5</v>
      </c>
      <c r="H221" s="11">
        <f>SUM(H214:H216)</f>
        <v>3659</v>
      </c>
    </row>
    <row r="222" spans="1:9" hidden="1">
      <c r="A222" s="73"/>
      <c r="B222" s="79" t="s">
        <v>684</v>
      </c>
      <c r="C222" s="73"/>
      <c r="D222" s="73"/>
      <c r="E222" s="73"/>
      <c r="F222" s="73"/>
      <c r="G222" s="76"/>
      <c r="H222" s="11"/>
    </row>
    <row r="223" spans="1:9" ht="8.25" hidden="1" customHeight="1">
      <c r="A223" s="73"/>
      <c r="B223" s="74"/>
      <c r="C223" s="73"/>
      <c r="D223" s="73"/>
      <c r="E223" s="73"/>
      <c r="F223" s="73"/>
      <c r="G223" s="76">
        <f>C223*D223</f>
        <v>0</v>
      </c>
      <c r="H223" s="11">
        <f>G223*12</f>
        <v>0</v>
      </c>
      <c r="I223">
        <f>I216+I217+I218</f>
        <v>0</v>
      </c>
    </row>
    <row r="224" spans="1:9" ht="15" hidden="1" customHeight="1">
      <c r="A224" s="73"/>
      <c r="B224" s="794" t="s">
        <v>878</v>
      </c>
      <c r="C224" s="794"/>
      <c r="D224" s="794"/>
      <c r="E224" s="794"/>
      <c r="F224" s="73"/>
      <c r="G224" s="76">
        <f>C224*D224</f>
        <v>0</v>
      </c>
      <c r="H224" s="11">
        <f>G224*12</f>
        <v>0</v>
      </c>
    </row>
    <row r="225" spans="1:8" ht="29.25" hidden="1" customHeight="1">
      <c r="A225" s="73"/>
      <c r="B225" s="794" t="s">
        <v>841</v>
      </c>
      <c r="C225" s="794"/>
      <c r="D225" s="794"/>
      <c r="E225" s="794"/>
      <c r="F225" s="73"/>
      <c r="G225" s="76">
        <f>C225*D225</f>
        <v>0</v>
      </c>
      <c r="H225" s="11">
        <f>G225*12</f>
        <v>0</v>
      </c>
    </row>
    <row r="226" spans="1:8" hidden="1">
      <c r="A226" s="73" t="s">
        <v>658</v>
      </c>
      <c r="B226" s="74" t="s">
        <v>339</v>
      </c>
      <c r="C226" s="73">
        <v>1</v>
      </c>
      <c r="D226" s="73">
        <f>ROUND(Лист1!D226*1.069,2)</f>
        <v>933.5</v>
      </c>
      <c r="E226" s="73"/>
      <c r="F226" s="73"/>
      <c r="G226" s="76">
        <f t="shared" ref="G226:G250" si="21">ROUND(C226*D226,2)</f>
        <v>933.5</v>
      </c>
      <c r="H226" s="11">
        <f t="shared" ref="H226:H250" si="22">G226*2</f>
        <v>1867</v>
      </c>
    </row>
    <row r="227" spans="1:8" hidden="1">
      <c r="A227" s="73" t="s">
        <v>660</v>
      </c>
      <c r="B227" s="74" t="s">
        <v>350</v>
      </c>
      <c r="C227" s="73">
        <v>0.5</v>
      </c>
      <c r="D227" s="73">
        <f>ROUND(Лист1!D227*1.069,2)</f>
        <v>666.79</v>
      </c>
      <c r="E227" s="73"/>
      <c r="F227" s="73"/>
      <c r="G227" s="76">
        <f t="shared" si="21"/>
        <v>333.4</v>
      </c>
      <c r="H227" s="11">
        <f t="shared" si="22"/>
        <v>666.8</v>
      </c>
    </row>
    <row r="228" spans="1:8" hidden="1">
      <c r="A228" s="73" t="s">
        <v>661</v>
      </c>
      <c r="B228" s="74" t="s">
        <v>351</v>
      </c>
      <c r="C228" s="73">
        <v>0.5</v>
      </c>
      <c r="D228" s="73">
        <f>ROUND(Лист1!D228*1.069,2)</f>
        <v>766.8</v>
      </c>
      <c r="E228" s="73"/>
      <c r="F228" s="73"/>
      <c r="G228" s="76">
        <f t="shared" si="21"/>
        <v>383.4</v>
      </c>
      <c r="H228" s="11">
        <f t="shared" si="22"/>
        <v>766.8</v>
      </c>
    </row>
    <row r="229" spans="1:8" hidden="1">
      <c r="A229" s="73" t="s">
        <v>662</v>
      </c>
      <c r="B229" s="74" t="s">
        <v>352</v>
      </c>
      <c r="C229" s="73">
        <v>3.5</v>
      </c>
      <c r="D229" s="73">
        <f>ROUND(Лист1!D229*1.069,2)</f>
        <v>580.67999999999995</v>
      </c>
      <c r="E229" s="73"/>
      <c r="F229" s="73"/>
      <c r="G229" s="76">
        <f t="shared" si="21"/>
        <v>2032.38</v>
      </c>
      <c r="H229" s="11">
        <f t="shared" si="22"/>
        <v>4064.76</v>
      </c>
    </row>
    <row r="230" spans="1:8" hidden="1">
      <c r="A230" s="73" t="s">
        <v>663</v>
      </c>
      <c r="B230" s="74" t="s">
        <v>363</v>
      </c>
      <c r="C230" s="73">
        <v>2</v>
      </c>
      <c r="D230" s="73">
        <f>ROUND(Лист1!D230*1.069,2)</f>
        <v>586.09</v>
      </c>
      <c r="E230" s="73"/>
      <c r="F230" s="73"/>
      <c r="G230" s="76">
        <f t="shared" si="21"/>
        <v>1172.18</v>
      </c>
      <c r="H230" s="11">
        <f t="shared" si="22"/>
        <v>2344.36</v>
      </c>
    </row>
    <row r="231" spans="1:8" hidden="1">
      <c r="A231" s="73" t="s">
        <v>664</v>
      </c>
      <c r="B231" s="74" t="s">
        <v>364</v>
      </c>
      <c r="C231" s="73">
        <v>2</v>
      </c>
      <c r="D231" s="73">
        <f>ROUND(Лист1!D231*1.069,2)</f>
        <v>586.09</v>
      </c>
      <c r="E231" s="73"/>
      <c r="F231" s="73"/>
      <c r="G231" s="76">
        <f t="shared" si="21"/>
        <v>1172.18</v>
      </c>
      <c r="H231" s="11">
        <f t="shared" si="22"/>
        <v>2344.36</v>
      </c>
    </row>
    <row r="232" spans="1:8" hidden="1">
      <c r="A232" s="73" t="s">
        <v>665</v>
      </c>
      <c r="B232" s="74" t="s">
        <v>353</v>
      </c>
      <c r="C232" s="73">
        <v>1</v>
      </c>
      <c r="D232" s="73">
        <f>ROUND(Лист1!D232*1.069,2)</f>
        <v>406.86</v>
      </c>
      <c r="E232" s="73"/>
      <c r="F232" s="73"/>
      <c r="G232" s="76">
        <f t="shared" si="21"/>
        <v>406.86</v>
      </c>
      <c r="H232" s="11">
        <f t="shared" si="22"/>
        <v>813.72</v>
      </c>
    </row>
    <row r="233" spans="1:8" hidden="1">
      <c r="A233" s="73" t="s">
        <v>666</v>
      </c>
      <c r="B233" s="74" t="s">
        <v>354</v>
      </c>
      <c r="C233" s="73">
        <v>3.5</v>
      </c>
      <c r="D233" s="73">
        <f>ROUND(Лист1!D233*1.069,2)</f>
        <v>376.56</v>
      </c>
      <c r="E233" s="73"/>
      <c r="F233" s="73"/>
      <c r="G233" s="76">
        <f t="shared" si="21"/>
        <v>1317.96</v>
      </c>
      <c r="H233" s="11">
        <f t="shared" si="22"/>
        <v>2635.92</v>
      </c>
    </row>
    <row r="234" spans="1:8" hidden="1">
      <c r="A234" s="73" t="s">
        <v>667</v>
      </c>
      <c r="B234" s="74" t="s">
        <v>355</v>
      </c>
      <c r="C234" s="73">
        <v>2.5</v>
      </c>
      <c r="D234" s="73">
        <f>ROUND(Лист1!D234*1.069,2)</f>
        <v>433.04</v>
      </c>
      <c r="E234" s="73"/>
      <c r="F234" s="73"/>
      <c r="G234" s="76">
        <f t="shared" si="21"/>
        <v>1082.5999999999999</v>
      </c>
      <c r="H234" s="11">
        <f t="shared" si="22"/>
        <v>2165.1999999999998</v>
      </c>
    </row>
    <row r="235" spans="1:8" hidden="1">
      <c r="A235" s="73" t="s">
        <v>668</v>
      </c>
      <c r="B235" s="74" t="s">
        <v>356</v>
      </c>
      <c r="C235" s="73">
        <v>1</v>
      </c>
      <c r="D235" s="73">
        <f>ROUND(Лист1!D235*1.069,2)</f>
        <v>468.38</v>
      </c>
      <c r="E235" s="73"/>
      <c r="F235" s="73"/>
      <c r="G235" s="76">
        <f t="shared" si="21"/>
        <v>468.38</v>
      </c>
      <c r="H235" s="11">
        <f t="shared" si="22"/>
        <v>936.76</v>
      </c>
    </row>
    <row r="236" spans="1:8" hidden="1">
      <c r="A236" s="73" t="s">
        <v>669</v>
      </c>
      <c r="B236" s="74" t="s">
        <v>357</v>
      </c>
      <c r="C236" s="73">
        <v>0.5</v>
      </c>
      <c r="D236" s="73">
        <f>ROUND(Лист1!D236*1.069,0)</f>
        <v>370</v>
      </c>
      <c r="E236" s="73"/>
      <c r="F236" s="73"/>
      <c r="G236" s="76">
        <f t="shared" si="21"/>
        <v>185</v>
      </c>
      <c r="H236" s="11">
        <f t="shared" si="22"/>
        <v>370</v>
      </c>
    </row>
    <row r="237" spans="1:8" hidden="1">
      <c r="A237" s="73" t="s">
        <v>670</v>
      </c>
      <c r="B237" s="74" t="s">
        <v>362</v>
      </c>
      <c r="C237" s="73">
        <v>1</v>
      </c>
      <c r="D237" s="73">
        <f>ROUND(Лист1!D237*1.069,2)</f>
        <v>477.42</v>
      </c>
      <c r="E237" s="73"/>
      <c r="F237" s="73"/>
      <c r="G237" s="76">
        <f t="shared" si="21"/>
        <v>477.42</v>
      </c>
      <c r="H237" s="11">
        <f t="shared" si="22"/>
        <v>954.84</v>
      </c>
    </row>
    <row r="238" spans="1:8" hidden="1">
      <c r="A238" s="73" t="s">
        <v>672</v>
      </c>
      <c r="B238" s="74" t="s">
        <v>361</v>
      </c>
      <c r="C238" s="73">
        <v>1.25</v>
      </c>
      <c r="D238" s="73">
        <f>ROUND(Лист1!D238*1.069,0)</f>
        <v>385</v>
      </c>
      <c r="E238" s="73"/>
      <c r="F238" s="73"/>
      <c r="G238" s="76">
        <f t="shared" si="21"/>
        <v>481.25</v>
      </c>
      <c r="H238" s="11">
        <f t="shared" si="22"/>
        <v>962.5</v>
      </c>
    </row>
    <row r="239" spans="1:8" hidden="1">
      <c r="A239" s="73" t="s">
        <v>674</v>
      </c>
      <c r="B239" s="74" t="s">
        <v>360</v>
      </c>
      <c r="C239" s="73">
        <v>3</v>
      </c>
      <c r="D239" s="73">
        <f>ROUND(Лист1!D239*1.069,0)</f>
        <v>399</v>
      </c>
      <c r="E239" s="73"/>
      <c r="F239" s="73"/>
      <c r="G239" s="76">
        <f t="shared" si="21"/>
        <v>1197</v>
      </c>
      <c r="H239" s="11">
        <f t="shared" si="22"/>
        <v>2394</v>
      </c>
    </row>
    <row r="240" spans="1:8" hidden="1">
      <c r="A240" s="73" t="s">
        <v>675</v>
      </c>
      <c r="B240" s="74" t="s">
        <v>358</v>
      </c>
      <c r="C240" s="73">
        <v>1</v>
      </c>
      <c r="D240" s="73">
        <f>ROUND(Лист1!D240*1.069,0)</f>
        <v>370</v>
      </c>
      <c r="E240" s="73"/>
      <c r="F240" s="73"/>
      <c r="G240" s="76">
        <f t="shared" si="21"/>
        <v>370</v>
      </c>
      <c r="H240" s="11">
        <f t="shared" si="22"/>
        <v>740</v>
      </c>
    </row>
    <row r="241" spans="1:8" hidden="1">
      <c r="A241" s="73" t="s">
        <v>677</v>
      </c>
      <c r="B241" s="74" t="s">
        <v>359</v>
      </c>
      <c r="C241" s="73">
        <v>5</v>
      </c>
      <c r="D241" s="73">
        <f>ROUND(Лист1!D241*1.069,2)</f>
        <v>458.86</v>
      </c>
      <c r="E241" s="73"/>
      <c r="F241" s="73"/>
      <c r="G241" s="76">
        <f t="shared" si="21"/>
        <v>2294.3000000000002</v>
      </c>
      <c r="H241" s="11">
        <f t="shared" si="22"/>
        <v>4588.6000000000004</v>
      </c>
    </row>
    <row r="242" spans="1:8" hidden="1">
      <c r="A242" s="73" t="s">
        <v>679</v>
      </c>
      <c r="B242" s="74" t="s">
        <v>365</v>
      </c>
      <c r="C242" s="73">
        <v>1.5</v>
      </c>
      <c r="D242" s="73">
        <f>ROUND(Лист1!D242*1.069,0)</f>
        <v>308</v>
      </c>
      <c r="E242" s="73"/>
      <c r="F242" s="73"/>
      <c r="G242" s="76">
        <f t="shared" si="21"/>
        <v>462</v>
      </c>
      <c r="H242" s="11">
        <f t="shared" si="22"/>
        <v>924</v>
      </c>
    </row>
    <row r="243" spans="1:8" hidden="1">
      <c r="A243" s="73" t="s">
        <v>711</v>
      </c>
      <c r="B243" s="74" t="s">
        <v>367</v>
      </c>
      <c r="C243" s="73">
        <v>1</v>
      </c>
      <c r="D243" s="73">
        <f>ROUND(Лист1!D243*1.069,0)</f>
        <v>321</v>
      </c>
      <c r="E243" s="73"/>
      <c r="F243" s="73"/>
      <c r="G243" s="76">
        <f t="shared" si="21"/>
        <v>321</v>
      </c>
      <c r="H243" s="11">
        <f t="shared" si="22"/>
        <v>642</v>
      </c>
    </row>
    <row r="244" spans="1:8" hidden="1">
      <c r="A244" s="73" t="s">
        <v>712</v>
      </c>
      <c r="B244" s="74" t="s">
        <v>366</v>
      </c>
      <c r="C244" s="73">
        <v>3.5</v>
      </c>
      <c r="D244" s="73">
        <f>ROUND(Лист1!D244*1.069,0)</f>
        <v>321</v>
      </c>
      <c r="E244" s="73"/>
      <c r="F244" s="73"/>
      <c r="G244" s="76">
        <f t="shared" si="21"/>
        <v>1123.5</v>
      </c>
      <c r="H244" s="11">
        <f t="shared" si="22"/>
        <v>2247</v>
      </c>
    </row>
    <row r="245" spans="1:8" hidden="1">
      <c r="A245" s="73" t="s">
        <v>713</v>
      </c>
      <c r="B245" s="74" t="s">
        <v>368</v>
      </c>
      <c r="C245" s="73">
        <v>2.5</v>
      </c>
      <c r="D245" s="73">
        <f>ROUND(Лист1!D245*1.069,0)</f>
        <v>321</v>
      </c>
      <c r="E245" s="73"/>
      <c r="F245" s="73"/>
      <c r="G245" s="76">
        <f t="shared" si="21"/>
        <v>802.5</v>
      </c>
      <c r="H245" s="11">
        <f t="shared" si="22"/>
        <v>1605</v>
      </c>
    </row>
    <row r="246" spans="1:8" hidden="1">
      <c r="A246" s="73" t="s">
        <v>714</v>
      </c>
      <c r="B246" s="74" t="s">
        <v>369</v>
      </c>
      <c r="C246" s="73">
        <v>1</v>
      </c>
      <c r="D246" s="73">
        <f>ROUND(Лист1!D246*1.069,0)</f>
        <v>369</v>
      </c>
      <c r="E246" s="73"/>
      <c r="F246" s="73"/>
      <c r="G246" s="76">
        <f t="shared" si="21"/>
        <v>369</v>
      </c>
      <c r="H246" s="11">
        <f t="shared" si="22"/>
        <v>738</v>
      </c>
    </row>
    <row r="247" spans="1:8" hidden="1">
      <c r="A247" s="73" t="s">
        <v>715</v>
      </c>
      <c r="B247" s="74" t="s">
        <v>442</v>
      </c>
      <c r="C247" s="73">
        <v>3</v>
      </c>
      <c r="D247" s="73">
        <f>ROUND(Лист1!D247*1.069,0)</f>
        <v>308</v>
      </c>
      <c r="E247" s="73"/>
      <c r="F247" s="73"/>
      <c r="G247" s="76">
        <f t="shared" si="21"/>
        <v>924</v>
      </c>
      <c r="H247" s="11">
        <f t="shared" si="22"/>
        <v>1848</v>
      </c>
    </row>
    <row r="248" spans="1:8" hidden="1">
      <c r="A248" s="73" t="s">
        <v>716</v>
      </c>
      <c r="B248" s="74" t="s">
        <v>335</v>
      </c>
      <c r="C248" s="73">
        <v>1</v>
      </c>
      <c r="D248" s="73">
        <f>ROUND(Лист1!D248*1.069,0)</f>
        <v>321</v>
      </c>
      <c r="E248" s="73"/>
      <c r="F248" s="73"/>
      <c r="G248" s="76">
        <f t="shared" si="21"/>
        <v>321</v>
      </c>
      <c r="H248" s="11">
        <f t="shared" si="22"/>
        <v>642</v>
      </c>
    </row>
    <row r="249" spans="1:8" hidden="1">
      <c r="A249" s="73" t="s">
        <v>717</v>
      </c>
      <c r="B249" s="74" t="s">
        <v>337</v>
      </c>
      <c r="C249" s="73">
        <v>1.25</v>
      </c>
      <c r="D249" s="73">
        <f>ROUND(Лист1!D249*1.069,0)</f>
        <v>308</v>
      </c>
      <c r="E249" s="73"/>
      <c r="F249" s="73"/>
      <c r="G249" s="76">
        <f t="shared" si="21"/>
        <v>385</v>
      </c>
      <c r="H249" s="11">
        <f t="shared" si="22"/>
        <v>770</v>
      </c>
    </row>
    <row r="250" spans="1:8" hidden="1">
      <c r="A250" s="73" t="s">
        <v>718</v>
      </c>
      <c r="B250" s="74" t="s">
        <v>370</v>
      </c>
      <c r="C250" s="73">
        <v>0.75</v>
      </c>
      <c r="D250" s="73">
        <f>ROUND(Лист1!D250*1.069,0)</f>
        <v>308</v>
      </c>
      <c r="E250" s="73"/>
      <c r="F250" s="73"/>
      <c r="G250" s="76">
        <f t="shared" si="21"/>
        <v>231</v>
      </c>
      <c r="H250" s="11">
        <f t="shared" si="22"/>
        <v>462</v>
      </c>
    </row>
    <row r="251" spans="1:8" hidden="1">
      <c r="A251" s="73"/>
      <c r="B251" s="74"/>
      <c r="C251" s="73"/>
      <c r="D251" s="73"/>
      <c r="E251" s="73"/>
      <c r="F251" s="73"/>
      <c r="G251" s="76"/>
      <c r="H251" s="11">
        <f>G251*4</f>
        <v>0</v>
      </c>
    </row>
    <row r="252" spans="1:8" ht="20.25" hidden="1" customHeight="1">
      <c r="A252" s="73"/>
      <c r="B252" s="74"/>
      <c r="C252" s="73"/>
      <c r="D252" s="73"/>
      <c r="E252" s="73"/>
      <c r="F252" s="73"/>
      <c r="G252" s="76">
        <f>C252*D252</f>
        <v>0</v>
      </c>
      <c r="H252" s="11">
        <f>G252*12</f>
        <v>0</v>
      </c>
    </row>
    <row r="253" spans="1:8" hidden="1">
      <c r="A253" s="73"/>
      <c r="B253" s="79" t="s">
        <v>681</v>
      </c>
      <c r="C253" s="73">
        <f>SUM(C226:C250)</f>
        <v>44.75</v>
      </c>
      <c r="D253" s="73"/>
      <c r="E253" s="73">
        <f>SUM(E226:E250)</f>
        <v>0</v>
      </c>
      <c r="F253" s="73">
        <f>SUM(F226:F250)</f>
        <v>0</v>
      </c>
      <c r="G253" s="76">
        <f>SUM(G226:G250)</f>
        <v>19246.810000000001</v>
      </c>
      <c r="H253" s="11">
        <f>SUM(H226:H250)</f>
        <v>38493.620000000003</v>
      </c>
    </row>
    <row r="254" spans="1:8" hidden="1">
      <c r="A254" s="73"/>
      <c r="B254" s="79" t="s">
        <v>682</v>
      </c>
      <c r="C254" s="73">
        <f>SUM(C226:C231)</f>
        <v>9.5</v>
      </c>
      <c r="D254" s="73"/>
      <c r="E254" s="73">
        <f>SUM(E226:E231)</f>
        <v>0</v>
      </c>
      <c r="F254" s="73">
        <f>SUM(F226:F231)</f>
        <v>0</v>
      </c>
      <c r="G254" s="76">
        <f>SUM(G226:G231)</f>
        <v>6027.04</v>
      </c>
      <c r="H254" s="11">
        <f>SUM(H226:H231)</f>
        <v>12054.08</v>
      </c>
    </row>
    <row r="255" spans="1:8" hidden="1">
      <c r="A255" s="73"/>
      <c r="B255" s="79" t="s">
        <v>683</v>
      </c>
      <c r="C255" s="73">
        <f>SUM(C232:C241)</f>
        <v>19.75</v>
      </c>
      <c r="D255" s="73"/>
      <c r="E255" s="73">
        <f>SUM(E232:E241)</f>
        <v>0</v>
      </c>
      <c r="F255" s="73">
        <f>SUM(F232:F241)</f>
        <v>0</v>
      </c>
      <c r="G255" s="76">
        <f>SUM(G232:G241)</f>
        <v>8280.77</v>
      </c>
      <c r="H255" s="11">
        <f>SUM(H232:H241)</f>
        <v>16561.54</v>
      </c>
    </row>
    <row r="256" spans="1:8" hidden="1">
      <c r="A256" s="73"/>
      <c r="B256" s="79" t="s">
        <v>719</v>
      </c>
      <c r="C256" s="73">
        <f>SUM(C242:C250)</f>
        <v>15.5</v>
      </c>
      <c r="D256" s="73"/>
      <c r="E256" s="73">
        <f>SUM(E242:E250)</f>
        <v>0</v>
      </c>
      <c r="F256" s="73">
        <f>SUM(F242:F250)</f>
        <v>0</v>
      </c>
      <c r="G256" s="76">
        <f>SUM(G242:G250)</f>
        <v>4939</v>
      </c>
      <c r="H256" s="11">
        <f>SUM(H242:H250)</f>
        <v>9878</v>
      </c>
    </row>
    <row r="257" spans="1:8" hidden="1">
      <c r="A257" s="73"/>
      <c r="B257" s="79" t="s">
        <v>684</v>
      </c>
      <c r="C257" s="73"/>
      <c r="D257" s="73"/>
      <c r="E257" s="73"/>
      <c r="F257" s="73"/>
      <c r="G257" s="76"/>
      <c r="H257" s="11"/>
    </row>
    <row r="258" spans="1:8" hidden="1">
      <c r="A258" s="73"/>
      <c r="B258" s="74"/>
      <c r="C258" s="73"/>
      <c r="D258" s="73"/>
      <c r="E258" s="73"/>
      <c r="F258" s="73"/>
      <c r="G258" s="76">
        <f>C258*D258</f>
        <v>0</v>
      </c>
      <c r="H258" s="11">
        <f>G258*12</f>
        <v>0</v>
      </c>
    </row>
    <row r="259" spans="1:8" ht="14.25" hidden="1" customHeight="1">
      <c r="A259" s="73"/>
      <c r="B259" s="74"/>
      <c r="C259" s="73"/>
      <c r="D259" s="73"/>
      <c r="E259" s="73"/>
      <c r="F259" s="73"/>
      <c r="G259" s="76">
        <f>C259*D259</f>
        <v>0</v>
      </c>
      <c r="H259" s="11">
        <f>G259*12</f>
        <v>0</v>
      </c>
    </row>
    <row r="260" spans="1:8" ht="62.25" hidden="1" customHeight="1">
      <c r="A260" s="73"/>
      <c r="B260" s="74"/>
      <c r="C260" s="73"/>
      <c r="D260" s="73"/>
      <c r="E260" s="73"/>
      <c r="F260" s="73"/>
      <c r="G260" s="76">
        <f>C260*D260</f>
        <v>0</v>
      </c>
      <c r="H260" s="11">
        <f>G260*12</f>
        <v>0</v>
      </c>
    </row>
    <row r="261" spans="1:8" ht="30.75" hidden="1" customHeight="1">
      <c r="A261" s="73"/>
      <c r="B261" s="794" t="s">
        <v>879</v>
      </c>
      <c r="C261" s="794"/>
      <c r="D261" s="794"/>
      <c r="E261" s="73"/>
      <c r="F261" s="73"/>
      <c r="G261" s="76">
        <f>C261*D261</f>
        <v>0</v>
      </c>
      <c r="H261" s="11">
        <f>G261*12</f>
        <v>0</v>
      </c>
    </row>
    <row r="262" spans="1:8" hidden="1">
      <c r="A262" s="73" t="s">
        <v>658</v>
      </c>
      <c r="B262" s="74" t="s">
        <v>371</v>
      </c>
      <c r="C262" s="73">
        <v>1</v>
      </c>
      <c r="D262" s="73">
        <f>ROUND(Лист1!D262*1.069,0)</f>
        <v>510</v>
      </c>
      <c r="E262" s="73"/>
      <c r="F262" s="73"/>
      <c r="G262" s="76">
        <f t="shared" ref="G262:G267" si="23">ROUND(C262*D262,2)</f>
        <v>510</v>
      </c>
      <c r="H262" s="11">
        <f t="shared" ref="H262:H267" si="24">G262*2</f>
        <v>1020</v>
      </c>
    </row>
    <row r="263" spans="1:8" hidden="1">
      <c r="A263" s="73" t="s">
        <v>660</v>
      </c>
      <c r="B263" s="74" t="s">
        <v>333</v>
      </c>
      <c r="C263" s="73">
        <v>4.5</v>
      </c>
      <c r="D263" s="73">
        <f>ROUND(Лист1!D263*1.069,2)</f>
        <v>376.56</v>
      </c>
      <c r="E263" s="73"/>
      <c r="F263" s="73"/>
      <c r="G263" s="76">
        <f t="shared" si="23"/>
        <v>1694.52</v>
      </c>
      <c r="H263" s="11">
        <f t="shared" si="24"/>
        <v>3389.04</v>
      </c>
    </row>
    <row r="264" spans="1:8" hidden="1">
      <c r="A264" s="73" t="s">
        <v>661</v>
      </c>
      <c r="B264" s="74" t="s">
        <v>334</v>
      </c>
      <c r="C264" s="73">
        <v>1</v>
      </c>
      <c r="D264" s="73">
        <f>ROUND(Лист1!D264*1.069,0)</f>
        <v>357</v>
      </c>
      <c r="E264" s="73"/>
      <c r="F264" s="73"/>
      <c r="G264" s="76">
        <f t="shared" si="23"/>
        <v>357</v>
      </c>
      <c r="H264" s="11">
        <f t="shared" si="24"/>
        <v>714</v>
      </c>
    </row>
    <row r="265" spans="1:8" hidden="1">
      <c r="A265" s="73" t="s">
        <v>662</v>
      </c>
      <c r="B265" s="74" t="s">
        <v>336</v>
      </c>
      <c r="C265" s="73">
        <v>4.5</v>
      </c>
      <c r="D265" s="73">
        <f>ROUND(Лист1!D265*1.069,0)</f>
        <v>321</v>
      </c>
      <c r="E265" s="73"/>
      <c r="F265" s="73"/>
      <c r="G265" s="76">
        <f t="shared" si="23"/>
        <v>1444.5</v>
      </c>
      <c r="H265" s="11">
        <f t="shared" si="24"/>
        <v>2889</v>
      </c>
    </row>
    <row r="266" spans="1:8" hidden="1">
      <c r="A266" s="73" t="s">
        <v>663</v>
      </c>
      <c r="B266" s="74" t="s">
        <v>337</v>
      </c>
      <c r="C266" s="73">
        <v>0.75</v>
      </c>
      <c r="D266" s="73">
        <f>ROUND(Лист1!D266*1.069,0)</f>
        <v>308</v>
      </c>
      <c r="E266" s="73"/>
      <c r="F266" s="73"/>
      <c r="G266" s="76">
        <f t="shared" si="23"/>
        <v>231</v>
      </c>
      <c r="H266" s="11">
        <f t="shared" si="24"/>
        <v>462</v>
      </c>
    </row>
    <row r="267" spans="1:8" hidden="1">
      <c r="A267" s="73" t="s">
        <v>664</v>
      </c>
      <c r="B267" s="74" t="s">
        <v>370</v>
      </c>
      <c r="C267" s="73">
        <v>0.75</v>
      </c>
      <c r="D267" s="73">
        <f>ROUND(Лист1!D267*1.069,0)</f>
        <v>308</v>
      </c>
      <c r="E267" s="73"/>
      <c r="F267" s="73"/>
      <c r="G267" s="76">
        <f t="shared" si="23"/>
        <v>231</v>
      </c>
      <c r="H267" s="11">
        <f t="shared" si="24"/>
        <v>462</v>
      </c>
    </row>
    <row r="268" spans="1:8" ht="30" hidden="1" customHeight="1">
      <c r="A268" s="73"/>
      <c r="B268" s="74"/>
      <c r="C268" s="73"/>
      <c r="D268" s="73"/>
      <c r="E268" s="73"/>
      <c r="F268" s="73"/>
      <c r="G268" s="76">
        <f>C268*D268</f>
        <v>0</v>
      </c>
      <c r="H268" s="11">
        <f>G268*4</f>
        <v>0</v>
      </c>
    </row>
    <row r="269" spans="1:8" hidden="1">
      <c r="A269" s="73"/>
      <c r="B269" s="79" t="s">
        <v>681</v>
      </c>
      <c r="C269" s="73">
        <f>SUM(C262:C267)</f>
        <v>12.5</v>
      </c>
      <c r="D269" s="73"/>
      <c r="E269" s="73">
        <f>SUM(E262:E267)</f>
        <v>0</v>
      </c>
      <c r="F269" s="73">
        <f>SUM(F262:F267)</f>
        <v>0</v>
      </c>
      <c r="G269" s="76">
        <f>SUM(G262:G267)</f>
        <v>4468.0200000000004</v>
      </c>
      <c r="H269" s="11">
        <f>SUM(H262:H267)</f>
        <v>8936.0400000000009</v>
      </c>
    </row>
    <row r="270" spans="1:8" ht="15" hidden="1" customHeight="1">
      <c r="A270" s="73"/>
      <c r="B270" s="79" t="s">
        <v>682</v>
      </c>
      <c r="C270" s="73">
        <f>SUM(C262)</f>
        <v>1</v>
      </c>
      <c r="D270" s="73"/>
      <c r="E270" s="73">
        <f>E262</f>
        <v>0</v>
      </c>
      <c r="F270" s="73">
        <f>F262</f>
        <v>0</v>
      </c>
      <c r="G270" s="76">
        <f>SUM(G262)</f>
        <v>510</v>
      </c>
      <c r="H270" s="11">
        <f>SUM(H262)</f>
        <v>1020</v>
      </c>
    </row>
    <row r="271" spans="1:8" hidden="1">
      <c r="A271" s="73"/>
      <c r="B271" s="79" t="s">
        <v>683</v>
      </c>
      <c r="C271" s="73">
        <f>SUM(C263:C264)</f>
        <v>5.5</v>
      </c>
      <c r="D271" s="73"/>
      <c r="E271" s="73">
        <f>E263+E264</f>
        <v>0</v>
      </c>
      <c r="F271" s="73">
        <f>F263+F264</f>
        <v>0</v>
      </c>
      <c r="G271" s="76">
        <f>SUM(G263:G264)</f>
        <v>2051.52</v>
      </c>
      <c r="H271" s="11">
        <f>SUM(H263:H264)</f>
        <v>4103.04</v>
      </c>
    </row>
    <row r="272" spans="1:8" hidden="1">
      <c r="A272" s="73"/>
      <c r="B272" s="79" t="s">
        <v>719</v>
      </c>
      <c r="C272" s="73">
        <f>SUM(C265:C267)</f>
        <v>6</v>
      </c>
      <c r="D272" s="73"/>
      <c r="E272" s="73">
        <f>E265+E266+E267</f>
        <v>0</v>
      </c>
      <c r="F272" s="73">
        <f>F265+F266+F267</f>
        <v>0</v>
      </c>
      <c r="G272" s="76">
        <f>SUM(G265:G267)</f>
        <v>1906.5</v>
      </c>
      <c r="H272" s="11">
        <f>SUM(H265:H267)</f>
        <v>3813</v>
      </c>
    </row>
    <row r="273" spans="1:8" hidden="1">
      <c r="A273" s="73"/>
      <c r="B273" s="74"/>
      <c r="C273" s="73"/>
      <c r="D273" s="73"/>
      <c r="E273" s="73"/>
      <c r="F273" s="73"/>
      <c r="G273" s="76">
        <f>C273*D273</f>
        <v>0</v>
      </c>
      <c r="H273" s="11">
        <f>G273*12</f>
        <v>0</v>
      </c>
    </row>
    <row r="274" spans="1:8" ht="25.5" hidden="1" customHeight="1">
      <c r="A274" s="73"/>
      <c r="B274" s="74"/>
      <c r="C274" s="73"/>
      <c r="D274" s="73"/>
      <c r="E274" s="73"/>
      <c r="F274" s="73"/>
      <c r="G274" s="76">
        <f>C274*D274</f>
        <v>0</v>
      </c>
      <c r="H274" s="11">
        <f>G274*12</f>
        <v>0</v>
      </c>
    </row>
    <row r="275" spans="1:8" ht="51.75" hidden="1" customHeight="1">
      <c r="A275" s="73"/>
      <c r="B275" s="794" t="s">
        <v>880</v>
      </c>
      <c r="C275" s="794"/>
      <c r="D275" s="794"/>
      <c r="E275" s="794"/>
      <c r="F275" s="794"/>
      <c r="G275" s="76">
        <f>C275*D275</f>
        <v>0</v>
      </c>
      <c r="H275" s="11">
        <f>G275*12</f>
        <v>0</v>
      </c>
    </row>
    <row r="276" spans="1:8" hidden="1">
      <c r="A276" s="73" t="s">
        <v>658</v>
      </c>
      <c r="B276" s="74" t="s">
        <v>721</v>
      </c>
      <c r="C276" s="73">
        <v>0.75</v>
      </c>
      <c r="D276" s="73">
        <f>ROUND(Лист1!D276*1.069,2)</f>
        <v>586.4</v>
      </c>
      <c r="E276" s="73"/>
      <c r="F276" s="73"/>
      <c r="G276" s="76">
        <f t="shared" ref="G276:G284" si="25">ROUND(C276*D276,2)</f>
        <v>439.8</v>
      </c>
      <c r="H276" s="11">
        <f t="shared" ref="H276:H284" si="26">G276*2</f>
        <v>879.6</v>
      </c>
    </row>
    <row r="277" spans="1:8" hidden="1">
      <c r="A277" s="73" t="s">
        <v>660</v>
      </c>
      <c r="B277" s="74" t="s">
        <v>722</v>
      </c>
      <c r="C277" s="73">
        <v>0.75</v>
      </c>
      <c r="D277" s="73">
        <f>ROUND(Лист1!D277*1.069,2)</f>
        <v>483.13</v>
      </c>
      <c r="E277" s="73"/>
      <c r="F277" s="73"/>
      <c r="G277" s="76">
        <f t="shared" si="25"/>
        <v>362.35</v>
      </c>
      <c r="H277" s="11">
        <f t="shared" si="26"/>
        <v>724.7</v>
      </c>
    </row>
    <row r="278" spans="1:8" hidden="1">
      <c r="A278" s="73" t="s">
        <v>661</v>
      </c>
      <c r="B278" s="74" t="s">
        <v>334</v>
      </c>
      <c r="C278" s="73">
        <v>1</v>
      </c>
      <c r="D278" s="73">
        <f>ROUND(Лист1!D278*1.069,2)</f>
        <v>453.63</v>
      </c>
      <c r="E278" s="73"/>
      <c r="F278" s="73"/>
      <c r="G278" s="76">
        <f t="shared" si="25"/>
        <v>453.63</v>
      </c>
      <c r="H278" s="11">
        <f t="shared" si="26"/>
        <v>907.26</v>
      </c>
    </row>
    <row r="279" spans="1:8" hidden="1">
      <c r="A279" s="73" t="s">
        <v>662</v>
      </c>
      <c r="B279" s="74" t="s">
        <v>372</v>
      </c>
      <c r="C279" s="73">
        <v>5</v>
      </c>
      <c r="D279" s="73">
        <f>ROUND(Лист1!D279*1.069,2)</f>
        <v>433.04</v>
      </c>
      <c r="E279" s="73"/>
      <c r="F279" s="73"/>
      <c r="G279" s="76">
        <f t="shared" si="25"/>
        <v>2165.1999999999998</v>
      </c>
      <c r="H279" s="11">
        <f t="shared" si="26"/>
        <v>4330.3999999999996</v>
      </c>
    </row>
    <row r="280" spans="1:8" hidden="1">
      <c r="A280" s="73" t="s">
        <v>663</v>
      </c>
      <c r="B280" s="74" t="s">
        <v>373</v>
      </c>
      <c r="C280" s="73">
        <v>5</v>
      </c>
      <c r="D280" s="73">
        <f>ROUND(Лист1!D280*1.069,2)</f>
        <v>433.04</v>
      </c>
      <c r="E280" s="73"/>
      <c r="F280" s="73"/>
      <c r="G280" s="76">
        <f t="shared" si="25"/>
        <v>2165.1999999999998</v>
      </c>
      <c r="H280" s="11">
        <f t="shared" si="26"/>
        <v>4330.3999999999996</v>
      </c>
    </row>
    <row r="281" spans="1:8" hidden="1">
      <c r="A281" s="73" t="s">
        <v>664</v>
      </c>
      <c r="B281" s="74" t="s">
        <v>374</v>
      </c>
      <c r="C281" s="73">
        <v>5</v>
      </c>
      <c r="D281" s="73">
        <f>ROUND(Лист1!D281*1.069,0)</f>
        <v>369</v>
      </c>
      <c r="E281" s="73"/>
      <c r="F281" s="73"/>
      <c r="G281" s="76">
        <f t="shared" si="25"/>
        <v>1845</v>
      </c>
      <c r="H281" s="11">
        <f t="shared" si="26"/>
        <v>3690</v>
      </c>
    </row>
    <row r="282" spans="1:8" hidden="1">
      <c r="A282" s="73" t="s">
        <v>665</v>
      </c>
      <c r="B282" s="74" t="s">
        <v>375</v>
      </c>
      <c r="C282" s="73">
        <v>5</v>
      </c>
      <c r="D282" s="73">
        <f>ROUND(Лист1!D282*1.069,0)</f>
        <v>369</v>
      </c>
      <c r="E282" s="73"/>
      <c r="F282" s="73"/>
      <c r="G282" s="76">
        <f t="shared" si="25"/>
        <v>1845</v>
      </c>
      <c r="H282" s="11">
        <f t="shared" si="26"/>
        <v>3690</v>
      </c>
    </row>
    <row r="283" spans="1:8" hidden="1">
      <c r="A283" s="73" t="s">
        <v>666</v>
      </c>
      <c r="B283" s="74" t="s">
        <v>337</v>
      </c>
      <c r="C283" s="73">
        <v>0.75</v>
      </c>
      <c r="D283" s="73">
        <f>ROUND(Лист1!D283*1.069,2)</f>
        <v>354.05</v>
      </c>
      <c r="E283" s="73"/>
      <c r="F283" s="73"/>
      <c r="G283" s="76">
        <f t="shared" si="25"/>
        <v>265.54000000000002</v>
      </c>
      <c r="H283" s="11">
        <f t="shared" si="26"/>
        <v>531.08000000000004</v>
      </c>
    </row>
    <row r="284" spans="1:8" ht="15" hidden="1" customHeight="1">
      <c r="A284" s="73" t="s">
        <v>667</v>
      </c>
      <c r="B284" s="74" t="s">
        <v>335</v>
      </c>
      <c r="C284" s="73">
        <v>1</v>
      </c>
      <c r="D284" s="73">
        <f>ROUND(Лист1!D284*1.069,0)</f>
        <v>369</v>
      </c>
      <c r="E284" s="73"/>
      <c r="F284" s="73"/>
      <c r="G284" s="76">
        <f t="shared" si="25"/>
        <v>369</v>
      </c>
      <c r="H284" s="11">
        <f t="shared" si="26"/>
        <v>738</v>
      </c>
    </row>
    <row r="285" spans="1:8" ht="46.5" hidden="1" customHeight="1">
      <c r="A285" s="73"/>
      <c r="B285" s="74"/>
      <c r="C285" s="73"/>
      <c r="D285" s="73"/>
      <c r="E285" s="73"/>
      <c r="F285" s="73"/>
      <c r="G285" s="76">
        <f>C285*D285</f>
        <v>0</v>
      </c>
      <c r="H285" s="11">
        <f>G285*12</f>
        <v>0</v>
      </c>
    </row>
    <row r="286" spans="1:8" hidden="1">
      <c r="A286" s="73"/>
      <c r="B286" s="79" t="s">
        <v>681</v>
      </c>
      <c r="C286" s="73">
        <f>SUM(C276:C284)</f>
        <v>24.25</v>
      </c>
      <c r="D286" s="73"/>
      <c r="E286" s="73">
        <f>SUM(E276:E284)</f>
        <v>0</v>
      </c>
      <c r="F286" s="73">
        <f>SUM(F276:F284)</f>
        <v>0</v>
      </c>
      <c r="G286" s="76">
        <f>SUM(G276:G284)</f>
        <v>9910.7199999999993</v>
      </c>
      <c r="H286" s="11">
        <f>SUM(H276:H284)</f>
        <v>19821.439999999999</v>
      </c>
    </row>
    <row r="287" spans="1:8" hidden="1">
      <c r="A287" s="73"/>
      <c r="B287" s="79" t="s">
        <v>682</v>
      </c>
      <c r="C287" s="73">
        <f>SUM(C276:C277)</f>
        <v>1.5</v>
      </c>
      <c r="D287" s="73"/>
      <c r="E287" s="73">
        <f>E276+E277</f>
        <v>0</v>
      </c>
      <c r="F287" s="73">
        <f>F276+F277</f>
        <v>0</v>
      </c>
      <c r="G287" s="76">
        <f>SUM(G276:G277)</f>
        <v>802.15</v>
      </c>
      <c r="H287" s="11">
        <f>SUM(H276:H277)</f>
        <v>1604.3</v>
      </c>
    </row>
    <row r="288" spans="1:8" hidden="1">
      <c r="A288" s="73"/>
      <c r="B288" s="79" t="s">
        <v>683</v>
      </c>
      <c r="C288" s="73">
        <f>SUM(C278:C280)</f>
        <v>11</v>
      </c>
      <c r="D288" s="73"/>
      <c r="E288" s="73">
        <f>E278+E279+E280</f>
        <v>0</v>
      </c>
      <c r="F288" s="73">
        <f>F278+F279+F280</f>
        <v>0</v>
      </c>
      <c r="G288" s="76">
        <f>SUM(G278:G280)</f>
        <v>4784.03</v>
      </c>
      <c r="H288" s="11">
        <f>SUM(H278:H280)</f>
        <v>9568.06</v>
      </c>
    </row>
    <row r="289" spans="1:8" hidden="1">
      <c r="A289" s="73"/>
      <c r="B289" s="79" t="s">
        <v>719</v>
      </c>
      <c r="C289" s="73">
        <f>SUM(C281:C284)</f>
        <v>11.75</v>
      </c>
      <c r="D289" s="73"/>
      <c r="E289" s="73">
        <f>E281+E282+E283+E284</f>
        <v>0</v>
      </c>
      <c r="F289" s="73">
        <f>F281+F282+F283+F284</f>
        <v>0</v>
      </c>
      <c r="G289" s="76">
        <f>SUM(G281:G284)</f>
        <v>4324.54</v>
      </c>
      <c r="H289" s="11">
        <f>SUM(H281:H284)</f>
        <v>8649.08</v>
      </c>
    </row>
    <row r="290" spans="1:8" hidden="1">
      <c r="A290" s="73"/>
      <c r="B290" s="74"/>
      <c r="C290" s="73"/>
      <c r="D290" s="73"/>
      <c r="E290" s="73"/>
      <c r="F290" s="73"/>
      <c r="G290" s="76">
        <f>C290*D290</f>
        <v>0</v>
      </c>
      <c r="H290" s="11">
        <f>G290*12</f>
        <v>0</v>
      </c>
    </row>
    <row r="291" spans="1:8" ht="161.25" hidden="1" customHeight="1">
      <c r="A291" s="73"/>
      <c r="B291" s="74"/>
      <c r="C291" s="73"/>
      <c r="D291" s="73"/>
      <c r="E291" s="73"/>
      <c r="F291" s="73"/>
      <c r="G291" s="76">
        <f>C291*D291</f>
        <v>0</v>
      </c>
      <c r="H291" s="11">
        <f>G291*12</f>
        <v>0</v>
      </c>
    </row>
    <row r="292" spans="1:8" hidden="1">
      <c r="A292" s="73"/>
      <c r="B292" s="795" t="s">
        <v>881</v>
      </c>
      <c r="C292" s="795"/>
      <c r="D292" s="795"/>
      <c r="E292" s="795"/>
      <c r="F292" s="795"/>
      <c r="G292" s="76">
        <f>C292*D292</f>
        <v>0</v>
      </c>
      <c r="H292" s="11">
        <f>G292*12</f>
        <v>0</v>
      </c>
    </row>
    <row r="293" spans="1:8" ht="19.5" hidden="1" customHeight="1">
      <c r="A293" s="73"/>
      <c r="B293" s="794" t="s">
        <v>723</v>
      </c>
      <c r="C293" s="794"/>
      <c r="D293" s="794"/>
      <c r="E293" s="73"/>
      <c r="F293" s="73"/>
      <c r="G293" s="76">
        <f>C293*D293</f>
        <v>0</v>
      </c>
      <c r="H293" s="11">
        <f>G293*12</f>
        <v>0</v>
      </c>
    </row>
    <row r="294" spans="1:8" hidden="1">
      <c r="A294" s="73" t="s">
        <v>658</v>
      </c>
      <c r="B294" s="74" t="s">
        <v>376</v>
      </c>
      <c r="C294" s="73">
        <v>1</v>
      </c>
      <c r="D294" s="73">
        <f>ROUND(Лист1!D294*1.069,2)</f>
        <v>933.5</v>
      </c>
      <c r="E294" s="73"/>
      <c r="F294" s="73"/>
      <c r="G294" s="76">
        <f t="shared" ref="G294:G304" si="27">ROUND(C294*D294,2)</f>
        <v>933.5</v>
      </c>
      <c r="H294" s="11">
        <f t="shared" ref="H294:H304" si="28">G294*2</f>
        <v>1867</v>
      </c>
    </row>
    <row r="295" spans="1:8" hidden="1">
      <c r="A295" s="73" t="s">
        <v>660</v>
      </c>
      <c r="B295" s="74" t="s">
        <v>724</v>
      </c>
      <c r="C295" s="73">
        <v>0.75</v>
      </c>
      <c r="D295" s="73">
        <f>ROUND(Лист1!D295*1.069,2)</f>
        <v>613.45000000000005</v>
      </c>
      <c r="E295" s="73"/>
      <c r="F295" s="73"/>
      <c r="G295" s="76">
        <f t="shared" si="27"/>
        <v>460.09</v>
      </c>
      <c r="H295" s="11">
        <f t="shared" si="28"/>
        <v>920.18</v>
      </c>
    </row>
    <row r="296" spans="1:8" hidden="1">
      <c r="A296" s="73" t="s">
        <v>661</v>
      </c>
      <c r="B296" s="74" t="s">
        <v>725</v>
      </c>
      <c r="C296" s="73">
        <v>1</v>
      </c>
      <c r="D296" s="73">
        <f>ROUND(Лист1!D296*1.069,2)</f>
        <v>644.17999999999995</v>
      </c>
      <c r="E296" s="73"/>
      <c r="F296" s="73"/>
      <c r="G296" s="76">
        <f t="shared" si="27"/>
        <v>644.17999999999995</v>
      </c>
      <c r="H296" s="11">
        <f t="shared" si="28"/>
        <v>1288.3599999999999</v>
      </c>
    </row>
    <row r="297" spans="1:8" hidden="1">
      <c r="A297" s="73" t="s">
        <v>662</v>
      </c>
      <c r="B297" s="74" t="s">
        <v>377</v>
      </c>
      <c r="C297" s="73">
        <v>3.5</v>
      </c>
      <c r="D297" s="73">
        <f>ROUND(Лист1!D297*1.069,2)</f>
        <v>532.67999999999995</v>
      </c>
      <c r="E297" s="73"/>
      <c r="F297" s="73"/>
      <c r="G297" s="76">
        <f t="shared" si="27"/>
        <v>1864.38</v>
      </c>
      <c r="H297" s="11">
        <f t="shared" si="28"/>
        <v>3728.76</v>
      </c>
    </row>
    <row r="298" spans="1:8" hidden="1">
      <c r="A298" s="73" t="s">
        <v>663</v>
      </c>
      <c r="B298" s="74" t="s">
        <v>872</v>
      </c>
      <c r="C298" s="73">
        <v>1</v>
      </c>
      <c r="D298" s="73">
        <f>ROUND(Лист1!D298*1.069,2)</f>
        <v>448.02</v>
      </c>
      <c r="E298" s="73"/>
      <c r="F298" s="73"/>
      <c r="G298" s="76">
        <f t="shared" si="27"/>
        <v>448.02</v>
      </c>
      <c r="H298" s="11">
        <f t="shared" si="28"/>
        <v>896.04</v>
      </c>
    </row>
    <row r="299" spans="1:8" hidden="1">
      <c r="A299" s="73" t="s">
        <v>726</v>
      </c>
      <c r="B299" s="74" t="s">
        <v>727</v>
      </c>
      <c r="C299" s="73">
        <v>4.5</v>
      </c>
      <c r="D299" s="73">
        <f>ROUND(Лист1!D299*1.069,2)</f>
        <v>399</v>
      </c>
      <c r="E299" s="73"/>
      <c r="F299" s="73"/>
      <c r="G299" s="76">
        <f t="shared" si="27"/>
        <v>1795.5</v>
      </c>
      <c r="H299" s="11">
        <f t="shared" si="28"/>
        <v>3591</v>
      </c>
    </row>
    <row r="300" spans="1:8" ht="28.5" hidden="1" customHeight="1">
      <c r="A300" s="73" t="s">
        <v>665</v>
      </c>
      <c r="B300" s="74" t="s">
        <v>378</v>
      </c>
      <c r="C300" s="73">
        <v>4.5</v>
      </c>
      <c r="D300" s="73">
        <f>ROUND(Лист1!D300*1.069,2)</f>
        <v>458.86</v>
      </c>
      <c r="E300" s="73"/>
      <c r="F300" s="73"/>
      <c r="G300" s="76">
        <f t="shared" si="27"/>
        <v>2064.87</v>
      </c>
      <c r="H300" s="11">
        <f t="shared" si="28"/>
        <v>4129.74</v>
      </c>
    </row>
    <row r="301" spans="1:8" hidden="1">
      <c r="A301" s="73" t="s">
        <v>666</v>
      </c>
      <c r="B301" s="74" t="s">
        <v>379</v>
      </c>
      <c r="C301" s="73">
        <v>4.5</v>
      </c>
      <c r="D301" s="73">
        <f>ROUND(Лист1!D301*1.069,2)</f>
        <v>376.56</v>
      </c>
      <c r="E301" s="73"/>
      <c r="F301" s="73"/>
      <c r="G301" s="76">
        <f t="shared" si="27"/>
        <v>1694.52</v>
      </c>
      <c r="H301" s="11">
        <f t="shared" si="28"/>
        <v>3389.04</v>
      </c>
    </row>
    <row r="302" spans="1:8" hidden="1">
      <c r="A302" s="73" t="s">
        <v>667</v>
      </c>
      <c r="B302" s="74" t="s">
        <v>380</v>
      </c>
      <c r="C302" s="73">
        <v>7.5</v>
      </c>
      <c r="D302" s="73">
        <f>ROUND(Лист1!D302*1.069,0)</f>
        <v>321</v>
      </c>
      <c r="E302" s="73"/>
      <c r="F302" s="73"/>
      <c r="G302" s="76">
        <f t="shared" si="27"/>
        <v>2407.5</v>
      </c>
      <c r="H302" s="11">
        <f t="shared" si="28"/>
        <v>4815</v>
      </c>
    </row>
    <row r="303" spans="1:8" hidden="1">
      <c r="A303" s="73" t="s">
        <v>668</v>
      </c>
      <c r="B303" s="74" t="s">
        <v>381</v>
      </c>
      <c r="C303" s="73">
        <v>4.5</v>
      </c>
      <c r="D303" s="73">
        <f>ROUND(Лист1!D303*1.069,0)</f>
        <v>321</v>
      </c>
      <c r="E303" s="73"/>
      <c r="F303" s="73"/>
      <c r="G303" s="76">
        <f t="shared" si="27"/>
        <v>1444.5</v>
      </c>
      <c r="H303" s="11">
        <f t="shared" si="28"/>
        <v>2889</v>
      </c>
    </row>
    <row r="304" spans="1:8" hidden="1">
      <c r="A304" s="73" t="s">
        <v>669</v>
      </c>
      <c r="B304" s="74" t="s">
        <v>382</v>
      </c>
      <c r="C304" s="73">
        <v>1</v>
      </c>
      <c r="D304" s="73">
        <f>ROUND(Лист1!D304*1.069,0)</f>
        <v>308</v>
      </c>
      <c r="E304" s="73"/>
      <c r="F304" s="73"/>
      <c r="G304" s="76">
        <f t="shared" si="27"/>
        <v>308</v>
      </c>
      <c r="H304" s="11">
        <f t="shared" si="28"/>
        <v>616</v>
      </c>
    </row>
    <row r="305" spans="1:8" ht="11.25" hidden="1" customHeight="1">
      <c r="A305" s="73"/>
      <c r="B305" s="74"/>
      <c r="C305" s="73"/>
      <c r="D305" s="73"/>
      <c r="E305" s="73"/>
      <c r="F305" s="73"/>
      <c r="G305" s="76">
        <f>C305*D305</f>
        <v>0</v>
      </c>
      <c r="H305" s="11">
        <f>G305*12</f>
        <v>0</v>
      </c>
    </row>
    <row r="306" spans="1:8" hidden="1">
      <c r="A306" s="73"/>
      <c r="B306" s="79" t="s">
        <v>681</v>
      </c>
      <c r="C306" s="73">
        <f>SUM(C294:C304)</f>
        <v>33.75</v>
      </c>
      <c r="D306" s="73"/>
      <c r="E306" s="73">
        <f>SUM(E294:E304)</f>
        <v>0</v>
      </c>
      <c r="F306" s="73">
        <f>SUM(F294:F304)</f>
        <v>0</v>
      </c>
      <c r="G306" s="76">
        <f>SUM(G294:G304)</f>
        <v>14065.06</v>
      </c>
      <c r="H306" s="11">
        <f>SUM(H294:H304)</f>
        <v>28130.12</v>
      </c>
    </row>
    <row r="307" spans="1:8" hidden="1">
      <c r="A307" s="73"/>
      <c r="B307" s="79" t="s">
        <v>682</v>
      </c>
      <c r="C307" s="73">
        <f>SUM(C294:C297)</f>
        <v>6.25</v>
      </c>
      <c r="D307" s="73"/>
      <c r="E307" s="73">
        <f>E294+E295+E296+E297</f>
        <v>0</v>
      </c>
      <c r="F307" s="73">
        <f>F294+F295+F296+F297</f>
        <v>0</v>
      </c>
      <c r="G307" s="76">
        <f>SUM(G294:G297)</f>
        <v>3902.15</v>
      </c>
      <c r="H307" s="11">
        <f>SUM(H294:H297)</f>
        <v>7804.3</v>
      </c>
    </row>
    <row r="308" spans="1:8" hidden="1">
      <c r="A308" s="73"/>
      <c r="B308" s="79" t="s">
        <v>683</v>
      </c>
      <c r="C308" s="73">
        <f>SUM(C298:C301)</f>
        <v>14.5</v>
      </c>
      <c r="D308" s="73"/>
      <c r="E308" s="73">
        <f>E298+E299+E300+E301</f>
        <v>0</v>
      </c>
      <c r="F308" s="73">
        <f>F298+F299+F300+F301</f>
        <v>0</v>
      </c>
      <c r="G308" s="76">
        <f>SUM(G298:G301)</f>
        <v>6002.91</v>
      </c>
      <c r="H308" s="11">
        <f>SUM(H298:H301)</f>
        <v>12005.82</v>
      </c>
    </row>
    <row r="309" spans="1:8" hidden="1">
      <c r="A309" s="73"/>
      <c r="B309" s="79" t="s">
        <v>719</v>
      </c>
      <c r="C309" s="73">
        <f>SUM(C302:C304)</f>
        <v>13</v>
      </c>
      <c r="D309" s="73"/>
      <c r="E309" s="73"/>
      <c r="F309" s="73"/>
      <c r="G309" s="76">
        <f>SUM(G302:G304)</f>
        <v>4160</v>
      </c>
      <c r="H309" s="11">
        <f>SUM(H302:H304)</f>
        <v>8320</v>
      </c>
    </row>
    <row r="310" spans="1:8" hidden="1">
      <c r="A310" s="73"/>
      <c r="B310" s="74"/>
      <c r="C310" s="73"/>
      <c r="D310" s="73"/>
      <c r="E310" s="73"/>
      <c r="F310" s="73"/>
      <c r="G310" s="76"/>
      <c r="H310" s="11"/>
    </row>
    <row r="311" spans="1:8" ht="2.25" hidden="1" customHeight="1">
      <c r="A311" s="73"/>
      <c r="B311" s="74"/>
      <c r="C311" s="73"/>
      <c r="D311" s="73"/>
      <c r="E311" s="73"/>
      <c r="F311" s="73"/>
      <c r="G311" s="76"/>
      <c r="H311" s="11"/>
    </row>
    <row r="312" spans="1:8" ht="30.75" hidden="1" customHeight="1">
      <c r="A312" s="73"/>
      <c r="B312" s="795" t="s">
        <v>420</v>
      </c>
      <c r="C312" s="795"/>
      <c r="D312" s="795"/>
      <c r="E312" s="795"/>
      <c r="F312" s="795"/>
      <c r="G312" s="795"/>
      <c r="H312" s="11">
        <f>G312*12</f>
        <v>0</v>
      </c>
    </row>
    <row r="313" spans="1:8" hidden="1">
      <c r="A313" s="73" t="s">
        <v>658</v>
      </c>
      <c r="B313" s="74" t="s">
        <v>709</v>
      </c>
      <c r="C313" s="73">
        <v>0.25</v>
      </c>
      <c r="D313" s="73">
        <f>ROUND(Лист1!D313*1.069,0)</f>
        <v>471</v>
      </c>
      <c r="E313" s="73"/>
      <c r="F313" s="73"/>
      <c r="G313" s="76">
        <f t="shared" ref="G313:G319" si="29">ROUND(C313*D313,2)</f>
        <v>117.75</v>
      </c>
      <c r="H313" s="11">
        <f t="shared" ref="H313:H319" si="30">G313*2</f>
        <v>235.5</v>
      </c>
    </row>
    <row r="314" spans="1:8" hidden="1">
      <c r="A314" s="73" t="s">
        <v>660</v>
      </c>
      <c r="B314" s="74" t="s">
        <v>728</v>
      </c>
      <c r="C314" s="73">
        <v>0.25</v>
      </c>
      <c r="D314" s="73">
        <f>ROUND(Лист1!D314*1.069,0)</f>
        <v>560</v>
      </c>
      <c r="E314" s="73"/>
      <c r="F314" s="73"/>
      <c r="G314" s="76">
        <f t="shared" si="29"/>
        <v>140</v>
      </c>
      <c r="H314" s="11">
        <f t="shared" si="30"/>
        <v>280</v>
      </c>
    </row>
    <row r="315" spans="1:8" hidden="1">
      <c r="A315" s="73" t="s">
        <v>661</v>
      </c>
      <c r="B315" s="74" t="s">
        <v>748</v>
      </c>
      <c r="C315" s="73">
        <v>0.25</v>
      </c>
      <c r="D315" s="73">
        <f>ROUND(Лист1!D315*1.069,2)</f>
        <v>450.32</v>
      </c>
      <c r="E315" s="73"/>
      <c r="F315" s="73"/>
      <c r="G315" s="76">
        <f t="shared" si="29"/>
        <v>112.58</v>
      </c>
      <c r="H315" s="11">
        <f t="shared" si="30"/>
        <v>225.16</v>
      </c>
    </row>
    <row r="316" spans="1:8" hidden="1">
      <c r="A316" s="73" t="s">
        <v>662</v>
      </c>
      <c r="B316" s="74" t="s">
        <v>419</v>
      </c>
      <c r="C316" s="73">
        <v>0.25</v>
      </c>
      <c r="D316" s="73">
        <f>ROUND(Лист1!D316*1.069,0)</f>
        <v>484</v>
      </c>
      <c r="E316" s="73"/>
      <c r="F316" s="73"/>
      <c r="G316" s="76">
        <f t="shared" si="29"/>
        <v>121</v>
      </c>
      <c r="H316" s="11">
        <f t="shared" si="30"/>
        <v>242</v>
      </c>
    </row>
    <row r="317" spans="1:8" hidden="1">
      <c r="A317" s="73" t="s">
        <v>663</v>
      </c>
      <c r="B317" s="74" t="s">
        <v>724</v>
      </c>
      <c r="C317" s="73">
        <v>0.25</v>
      </c>
      <c r="D317" s="73">
        <f>ROUND(Лист1!D317*1.069,2)</f>
        <v>613.45000000000005</v>
      </c>
      <c r="E317" s="73"/>
      <c r="F317" s="73"/>
      <c r="G317" s="76">
        <f t="shared" si="29"/>
        <v>153.36000000000001</v>
      </c>
      <c r="H317" s="11">
        <f t="shared" si="30"/>
        <v>306.72000000000003</v>
      </c>
    </row>
    <row r="318" spans="1:8" hidden="1">
      <c r="A318" s="73" t="s">
        <v>664</v>
      </c>
      <c r="B318" s="74" t="s">
        <v>383</v>
      </c>
      <c r="C318" s="73">
        <v>1</v>
      </c>
      <c r="D318" s="73">
        <f>ROUND(Лист1!D318*1.069,0)</f>
        <v>357</v>
      </c>
      <c r="E318" s="73"/>
      <c r="F318" s="73"/>
      <c r="G318" s="76">
        <f t="shared" si="29"/>
        <v>357</v>
      </c>
      <c r="H318" s="11">
        <f t="shared" si="30"/>
        <v>714</v>
      </c>
    </row>
    <row r="319" spans="1:8" hidden="1">
      <c r="A319" s="73" t="s">
        <v>665</v>
      </c>
      <c r="B319" s="74" t="s">
        <v>270</v>
      </c>
      <c r="C319" s="73">
        <v>1</v>
      </c>
      <c r="D319" s="73">
        <f>ROUND(Лист1!D319*1.069,0)</f>
        <v>308</v>
      </c>
      <c r="E319" s="73"/>
      <c r="F319" s="73"/>
      <c r="G319" s="76">
        <f t="shared" si="29"/>
        <v>308</v>
      </c>
      <c r="H319" s="11">
        <f t="shared" si="30"/>
        <v>616</v>
      </c>
    </row>
    <row r="320" spans="1:8" ht="8.25" hidden="1" customHeight="1">
      <c r="A320" s="73"/>
      <c r="B320" s="74"/>
      <c r="C320" s="74"/>
      <c r="D320" s="74"/>
      <c r="E320" s="73"/>
      <c r="F320" s="73"/>
      <c r="G320" s="76">
        <f>C320*D320</f>
        <v>0</v>
      </c>
      <c r="H320" s="11">
        <f>G320*12</f>
        <v>0</v>
      </c>
    </row>
    <row r="321" spans="1:8" hidden="1">
      <c r="A321" s="73"/>
      <c r="B321" s="79" t="s">
        <v>681</v>
      </c>
      <c r="C321" s="73">
        <f>SUM(C313:C319)</f>
        <v>3.25</v>
      </c>
      <c r="D321" s="73"/>
      <c r="E321" s="73">
        <f>SUM(E313:E319)</f>
        <v>0</v>
      </c>
      <c r="F321" s="73">
        <f>SUM(F313:F319)</f>
        <v>0</v>
      </c>
      <c r="G321" s="76">
        <f>SUM(G313:G319)</f>
        <v>1309.69</v>
      </c>
      <c r="H321" s="11">
        <f>SUM(H313:H319)</f>
        <v>2619.38</v>
      </c>
    </row>
    <row r="322" spans="1:8" hidden="1">
      <c r="A322" s="73"/>
      <c r="B322" s="79" t="s">
        <v>682</v>
      </c>
      <c r="C322" s="73">
        <f>SUM(C313:C317)</f>
        <v>1.25</v>
      </c>
      <c r="D322" s="73"/>
      <c r="E322" s="73">
        <f>SUM(E313:E317)</f>
        <v>0</v>
      </c>
      <c r="F322" s="73">
        <f>SUM(F313:F317)</f>
        <v>0</v>
      </c>
      <c r="G322" s="76">
        <f>SUM(G313:G317)</f>
        <v>644.69000000000005</v>
      </c>
      <c r="H322" s="11">
        <f>SUM(H313:H317)</f>
        <v>1289.3800000000001</v>
      </c>
    </row>
    <row r="323" spans="1:8" hidden="1">
      <c r="A323" s="73"/>
      <c r="B323" s="79" t="s">
        <v>683</v>
      </c>
      <c r="C323" s="73">
        <f>C318</f>
        <v>1</v>
      </c>
      <c r="D323" s="73"/>
      <c r="E323" s="73">
        <f t="shared" ref="E323:H324" si="31">E318</f>
        <v>0</v>
      </c>
      <c r="F323" s="73">
        <f t="shared" si="31"/>
        <v>0</v>
      </c>
      <c r="G323" s="76">
        <f t="shared" si="31"/>
        <v>357</v>
      </c>
      <c r="H323" s="11">
        <f t="shared" si="31"/>
        <v>714</v>
      </c>
    </row>
    <row r="324" spans="1:8" hidden="1">
      <c r="A324" s="73"/>
      <c r="B324" s="79" t="s">
        <v>719</v>
      </c>
      <c r="C324" s="73">
        <f>C319</f>
        <v>1</v>
      </c>
      <c r="D324" s="73"/>
      <c r="E324" s="73">
        <f t="shared" si="31"/>
        <v>0</v>
      </c>
      <c r="F324" s="73">
        <f t="shared" si="31"/>
        <v>0</v>
      </c>
      <c r="G324" s="76">
        <f t="shared" si="31"/>
        <v>308</v>
      </c>
      <c r="H324" s="11">
        <f t="shared" si="31"/>
        <v>616</v>
      </c>
    </row>
    <row r="325" spans="1:8" hidden="1">
      <c r="A325" s="73"/>
      <c r="B325" s="74"/>
      <c r="C325" s="73"/>
      <c r="D325" s="73"/>
      <c r="E325" s="73"/>
      <c r="F325" s="73"/>
      <c r="G325" s="76"/>
      <c r="H325" s="11"/>
    </row>
    <row r="326" spans="1:8" ht="3.75" hidden="1" customHeight="1">
      <c r="A326" s="73"/>
      <c r="B326" s="74"/>
      <c r="C326" s="73"/>
      <c r="D326" s="73"/>
      <c r="E326" s="73"/>
      <c r="F326" s="73"/>
      <c r="G326" s="76"/>
      <c r="H326" s="11"/>
    </row>
    <row r="327" spans="1:8" hidden="1">
      <c r="A327" s="73"/>
      <c r="B327" s="795" t="s">
        <v>882</v>
      </c>
      <c r="C327" s="795"/>
      <c r="D327" s="795"/>
      <c r="E327" s="795"/>
      <c r="F327" s="73"/>
      <c r="G327" s="76"/>
      <c r="H327" s="11"/>
    </row>
    <row r="328" spans="1:8" hidden="1">
      <c r="A328" s="73" t="s">
        <v>658</v>
      </c>
      <c r="B328" s="74" t="s">
        <v>729</v>
      </c>
      <c r="C328" s="73">
        <v>1</v>
      </c>
      <c r="D328" s="73">
        <f>ROUND(Лист1!D328*1.069,2)</f>
        <v>746.8</v>
      </c>
      <c r="E328" s="73"/>
      <c r="F328" s="73"/>
      <c r="G328" s="76">
        <f t="shared" ref="G328:G334" si="32">ROUND(C328*D328,2)</f>
        <v>746.8</v>
      </c>
      <c r="H328" s="11">
        <f t="shared" ref="H328:H334" si="33">G328*2</f>
        <v>1493.6</v>
      </c>
    </row>
    <row r="329" spans="1:8" hidden="1">
      <c r="A329" s="73" t="s">
        <v>660</v>
      </c>
      <c r="B329" s="74" t="s">
        <v>333</v>
      </c>
      <c r="C329" s="73">
        <v>4.5</v>
      </c>
      <c r="D329" s="73">
        <f>ROUND(Лист1!D329*1.069,2)</f>
        <v>376.56</v>
      </c>
      <c r="E329" s="73"/>
      <c r="F329" s="73"/>
      <c r="G329" s="76">
        <f t="shared" si="32"/>
        <v>1694.52</v>
      </c>
      <c r="H329" s="11">
        <f t="shared" si="33"/>
        <v>3389.04</v>
      </c>
    </row>
    <row r="330" spans="1:8" hidden="1">
      <c r="A330" s="73" t="s">
        <v>661</v>
      </c>
      <c r="B330" s="74" t="s">
        <v>334</v>
      </c>
      <c r="C330" s="73">
        <v>1</v>
      </c>
      <c r="D330" s="73">
        <f>ROUND(Лист1!D330*1.069,0)</f>
        <v>357</v>
      </c>
      <c r="E330" s="73"/>
      <c r="F330" s="73"/>
      <c r="G330" s="76">
        <f t="shared" si="32"/>
        <v>357</v>
      </c>
      <c r="H330" s="11">
        <f t="shared" si="33"/>
        <v>714</v>
      </c>
    </row>
    <row r="331" spans="1:8" hidden="1">
      <c r="A331" s="73" t="s">
        <v>662</v>
      </c>
      <c r="B331" s="74" t="s">
        <v>421</v>
      </c>
      <c r="C331" s="73">
        <v>0.25</v>
      </c>
      <c r="D331" s="73">
        <f>ROUND(Лист1!D331*1.069,0)</f>
        <v>385</v>
      </c>
      <c r="E331" s="73"/>
      <c r="F331" s="73"/>
      <c r="G331" s="76">
        <f t="shared" si="32"/>
        <v>96.25</v>
      </c>
      <c r="H331" s="11">
        <f t="shared" si="33"/>
        <v>192.5</v>
      </c>
    </row>
    <row r="332" spans="1:8" hidden="1">
      <c r="A332" s="73" t="s">
        <v>663</v>
      </c>
      <c r="B332" s="74" t="s">
        <v>384</v>
      </c>
      <c r="C332" s="73">
        <v>4.5</v>
      </c>
      <c r="D332" s="73">
        <f>ROUND(Лист1!D332*1.069,0)</f>
        <v>321</v>
      </c>
      <c r="E332" s="73"/>
      <c r="F332" s="73"/>
      <c r="G332" s="76">
        <f t="shared" si="32"/>
        <v>1444.5</v>
      </c>
      <c r="H332" s="11">
        <f t="shared" si="33"/>
        <v>2889</v>
      </c>
    </row>
    <row r="333" spans="1:8" hidden="1">
      <c r="A333" s="73" t="s">
        <v>664</v>
      </c>
      <c r="B333" s="74" t="s">
        <v>337</v>
      </c>
      <c r="C333" s="73">
        <v>0.75</v>
      </c>
      <c r="D333" s="73">
        <f>ROUND(Лист1!D333*1.069,0)</f>
        <v>308</v>
      </c>
      <c r="E333" s="73"/>
      <c r="F333" s="73"/>
      <c r="G333" s="76">
        <f t="shared" si="32"/>
        <v>231</v>
      </c>
      <c r="H333" s="11">
        <f t="shared" si="33"/>
        <v>462</v>
      </c>
    </row>
    <row r="334" spans="1:8" hidden="1">
      <c r="A334" s="73" t="s">
        <v>665</v>
      </c>
      <c r="B334" s="74" t="s">
        <v>370</v>
      </c>
      <c r="C334" s="73">
        <v>0.5</v>
      </c>
      <c r="D334" s="73">
        <f>ROUND(Лист1!D334*1.069,0)</f>
        <v>308</v>
      </c>
      <c r="E334" s="73"/>
      <c r="F334" s="73"/>
      <c r="G334" s="76">
        <f t="shared" si="32"/>
        <v>154</v>
      </c>
      <c r="H334" s="11">
        <f t="shared" si="33"/>
        <v>308</v>
      </c>
    </row>
    <row r="335" spans="1:8" hidden="1">
      <c r="A335" s="73"/>
      <c r="B335" s="74"/>
      <c r="C335" s="73"/>
      <c r="D335" s="73"/>
      <c r="E335" s="73"/>
      <c r="F335" s="73"/>
      <c r="G335" s="76">
        <f>C335*D335</f>
        <v>0</v>
      </c>
      <c r="H335" s="11">
        <f>G335*12</f>
        <v>0</v>
      </c>
    </row>
    <row r="336" spans="1:8" hidden="1">
      <c r="A336" s="73"/>
      <c r="B336" s="79" t="s">
        <v>681</v>
      </c>
      <c r="C336" s="73">
        <f>SUM(C328:C334)</f>
        <v>12.5</v>
      </c>
      <c r="D336" s="73"/>
      <c r="E336" s="73">
        <f>SUM(E328:E334)</f>
        <v>0</v>
      </c>
      <c r="F336" s="73">
        <f>SUM(F328:F334)</f>
        <v>0</v>
      </c>
      <c r="G336" s="76">
        <f>SUM(G328:G334)</f>
        <v>4724.07</v>
      </c>
      <c r="H336" s="11">
        <f>SUM(H328:H334)</f>
        <v>9448.14</v>
      </c>
    </row>
    <row r="337" spans="1:8" hidden="1">
      <c r="A337" s="73"/>
      <c r="B337" s="79" t="s">
        <v>682</v>
      </c>
      <c r="C337" s="73">
        <f>C328</f>
        <v>1</v>
      </c>
      <c r="D337" s="73"/>
      <c r="E337" s="73">
        <f>E328</f>
        <v>0</v>
      </c>
      <c r="F337" s="73">
        <f>F328</f>
        <v>0</v>
      </c>
      <c r="G337" s="76">
        <f>G328</f>
        <v>746.8</v>
      </c>
      <c r="H337" s="11">
        <f>H328</f>
        <v>1493.6</v>
      </c>
    </row>
    <row r="338" spans="1:8" hidden="1">
      <c r="A338" s="73"/>
      <c r="B338" s="79" t="s">
        <v>683</v>
      </c>
      <c r="C338" s="73">
        <f>SUM(C329:C331)</f>
        <v>5.75</v>
      </c>
      <c r="D338" s="73"/>
      <c r="E338" s="73">
        <f>SUM(E329:E331)</f>
        <v>0</v>
      </c>
      <c r="F338" s="73">
        <f>SUM(F329:F331)</f>
        <v>0</v>
      </c>
      <c r="G338" s="76">
        <f>SUM(G329:G331)</f>
        <v>2147.77</v>
      </c>
      <c r="H338" s="11">
        <f>SUM(H329:H331)</f>
        <v>4295.54</v>
      </c>
    </row>
    <row r="339" spans="1:8" ht="15" hidden="1" customHeight="1">
      <c r="A339" s="73"/>
      <c r="B339" s="79" t="s">
        <v>719</v>
      </c>
      <c r="C339" s="73">
        <f>SUM(C332:C334)</f>
        <v>5.75</v>
      </c>
      <c r="D339" s="73"/>
      <c r="E339" s="73">
        <f>SUM(E332:E334)</f>
        <v>0</v>
      </c>
      <c r="F339" s="73">
        <f>SUM(F332:F334)</f>
        <v>0</v>
      </c>
      <c r="G339" s="76">
        <f>SUM(G332:G334)</f>
        <v>1829.5</v>
      </c>
      <c r="H339" s="11">
        <f>SUM(H332:H334)</f>
        <v>3659</v>
      </c>
    </row>
    <row r="340" spans="1:8" ht="1.5" hidden="1" customHeight="1">
      <c r="A340" s="73"/>
      <c r="B340" s="74"/>
      <c r="C340" s="73"/>
      <c r="D340" s="73"/>
      <c r="E340" s="73"/>
      <c r="F340" s="73"/>
      <c r="G340" s="76">
        <f>C340*D340</f>
        <v>0</v>
      </c>
      <c r="H340" s="11">
        <f>G340*12</f>
        <v>0</v>
      </c>
    </row>
    <row r="341" spans="1:8" ht="2.25" hidden="1" customHeight="1">
      <c r="A341" s="73"/>
      <c r="B341" s="74"/>
      <c r="C341" s="73"/>
      <c r="D341" s="73"/>
      <c r="E341" s="73"/>
      <c r="F341" s="73"/>
      <c r="G341" s="76">
        <f>C341*D341</f>
        <v>0</v>
      </c>
      <c r="H341" s="11">
        <f>G341*12</f>
        <v>0</v>
      </c>
    </row>
    <row r="342" spans="1:8" hidden="1">
      <c r="A342" s="73"/>
      <c r="B342" s="796" t="s">
        <v>883</v>
      </c>
      <c r="C342" s="796"/>
      <c r="D342" s="796"/>
      <c r="E342" s="73"/>
      <c r="F342" s="73"/>
      <c r="G342" s="76">
        <f>C342*D342</f>
        <v>0</v>
      </c>
      <c r="H342" s="11">
        <f>G342*12</f>
        <v>0</v>
      </c>
    </row>
    <row r="343" spans="1:8" hidden="1">
      <c r="A343" s="73" t="s">
        <v>658</v>
      </c>
      <c r="B343" s="74" t="s">
        <v>732</v>
      </c>
      <c r="C343" s="73">
        <v>5</v>
      </c>
      <c r="D343" s="73">
        <f>ROUND(Лист1!D343*1.069,2)</f>
        <v>490.4</v>
      </c>
      <c r="E343" s="73"/>
      <c r="F343" s="73"/>
      <c r="G343" s="76">
        <f t="shared" ref="G343:G372" si="34">ROUND(C343*D343,2)</f>
        <v>2452</v>
      </c>
      <c r="H343" s="11">
        <f t="shared" ref="H343:H374" si="35">G343*2</f>
        <v>4904</v>
      </c>
    </row>
    <row r="344" spans="1:8" hidden="1">
      <c r="A344" s="73" t="s">
        <v>660</v>
      </c>
      <c r="B344" s="74" t="s">
        <v>733</v>
      </c>
      <c r="C344" s="73">
        <v>0.5</v>
      </c>
      <c r="D344" s="73">
        <f>ROUND(Лист1!D344*1.069,0)</f>
        <v>700</v>
      </c>
      <c r="E344" s="73"/>
      <c r="F344" s="73"/>
      <c r="G344" s="76">
        <f t="shared" si="34"/>
        <v>350</v>
      </c>
      <c r="H344" s="11">
        <f t="shared" si="35"/>
        <v>700</v>
      </c>
    </row>
    <row r="345" spans="1:8" hidden="1">
      <c r="A345" s="73" t="s">
        <v>661</v>
      </c>
      <c r="B345" s="74" t="s">
        <v>734</v>
      </c>
      <c r="C345" s="73">
        <v>0.5</v>
      </c>
      <c r="D345" s="73">
        <f>ROUND(Лист1!D345*1.069,0)</f>
        <v>533</v>
      </c>
      <c r="E345" s="73"/>
      <c r="F345" s="73"/>
      <c r="G345" s="76">
        <f t="shared" si="34"/>
        <v>266.5</v>
      </c>
      <c r="H345" s="11">
        <f t="shared" si="35"/>
        <v>533</v>
      </c>
    </row>
    <row r="346" spans="1:8" hidden="1">
      <c r="A346" s="73" t="s">
        <v>662</v>
      </c>
      <c r="B346" s="74" t="s">
        <v>436</v>
      </c>
      <c r="C346" s="73">
        <v>0.25</v>
      </c>
      <c r="D346" s="73">
        <f>ROUND(Лист1!D346*1.069,0)</f>
        <v>434</v>
      </c>
      <c r="E346" s="73"/>
      <c r="F346" s="73"/>
      <c r="G346" s="76">
        <f t="shared" si="34"/>
        <v>108.5</v>
      </c>
      <c r="H346" s="11">
        <f t="shared" si="35"/>
        <v>217</v>
      </c>
    </row>
    <row r="347" spans="1:8" hidden="1">
      <c r="A347" s="73" t="s">
        <v>663</v>
      </c>
      <c r="B347" s="74" t="s">
        <v>194</v>
      </c>
      <c r="C347" s="73">
        <v>0.5</v>
      </c>
      <c r="D347" s="73">
        <f>ROUND(Лист1!D347*1.069,0)</f>
        <v>434</v>
      </c>
      <c r="E347" s="73"/>
      <c r="F347" s="73"/>
      <c r="G347" s="76">
        <f t="shared" si="34"/>
        <v>217</v>
      </c>
      <c r="H347" s="11">
        <f t="shared" si="35"/>
        <v>434</v>
      </c>
    </row>
    <row r="348" spans="1:8" hidden="1">
      <c r="A348" s="73" t="s">
        <v>664</v>
      </c>
      <c r="B348" s="74" t="s">
        <v>195</v>
      </c>
      <c r="C348" s="73">
        <v>0.5</v>
      </c>
      <c r="D348" s="73">
        <f>ROUND(Лист1!D348*1.069,0)</f>
        <v>434</v>
      </c>
      <c r="E348" s="73"/>
      <c r="F348" s="73"/>
      <c r="G348" s="76">
        <f t="shared" si="34"/>
        <v>217</v>
      </c>
      <c r="H348" s="11">
        <f t="shared" si="35"/>
        <v>434</v>
      </c>
    </row>
    <row r="349" spans="1:8" hidden="1">
      <c r="A349" s="73" t="s">
        <v>665</v>
      </c>
      <c r="B349" s="74" t="s">
        <v>385</v>
      </c>
      <c r="C349" s="73">
        <v>0.5</v>
      </c>
      <c r="D349" s="73">
        <f>ROUND(Лист1!D349*1.069,0)</f>
        <v>527</v>
      </c>
      <c r="E349" s="73"/>
      <c r="F349" s="73"/>
      <c r="G349" s="76">
        <f t="shared" si="34"/>
        <v>263.5</v>
      </c>
      <c r="H349" s="11">
        <f t="shared" si="35"/>
        <v>527</v>
      </c>
    </row>
    <row r="350" spans="1:8" hidden="1">
      <c r="A350" s="73" t="s">
        <v>666</v>
      </c>
      <c r="B350" s="74" t="s">
        <v>422</v>
      </c>
      <c r="C350" s="73">
        <v>0.5</v>
      </c>
      <c r="D350" s="73">
        <f>ROUND(Лист1!D350*1.069,2)</f>
        <v>483.13</v>
      </c>
      <c r="E350" s="73"/>
      <c r="F350" s="73"/>
      <c r="G350" s="76">
        <f t="shared" si="34"/>
        <v>241.57</v>
      </c>
      <c r="H350" s="11">
        <f t="shared" si="35"/>
        <v>483.14</v>
      </c>
    </row>
    <row r="351" spans="1:8" hidden="1">
      <c r="A351" s="73" t="s">
        <v>667</v>
      </c>
      <c r="B351" s="74" t="s">
        <v>196</v>
      </c>
      <c r="C351" s="73">
        <v>0.5</v>
      </c>
      <c r="D351" s="73">
        <f>ROUND(Лист1!D351*1.069,2)</f>
        <v>525.15</v>
      </c>
      <c r="E351" s="73"/>
      <c r="F351" s="73"/>
      <c r="G351" s="76">
        <f t="shared" si="34"/>
        <v>262.58</v>
      </c>
      <c r="H351" s="11">
        <f t="shared" si="35"/>
        <v>525.16</v>
      </c>
    </row>
    <row r="352" spans="1:8" hidden="1">
      <c r="A352" s="73" t="s">
        <v>668</v>
      </c>
      <c r="B352" s="74" t="s">
        <v>207</v>
      </c>
      <c r="C352" s="73">
        <v>0.5</v>
      </c>
      <c r="D352" s="73">
        <f>ROUND(Лист1!D352*1.069,2)</f>
        <v>483.13</v>
      </c>
      <c r="E352" s="73"/>
      <c r="F352" s="73"/>
      <c r="G352" s="76">
        <f t="shared" si="34"/>
        <v>241.57</v>
      </c>
      <c r="H352" s="11">
        <f t="shared" si="35"/>
        <v>483.14</v>
      </c>
    </row>
    <row r="353" spans="1:8" hidden="1">
      <c r="A353" s="73" t="s">
        <v>669</v>
      </c>
      <c r="B353" s="74" t="s">
        <v>208</v>
      </c>
      <c r="C353" s="73">
        <v>0.5</v>
      </c>
      <c r="D353" s="73">
        <f>ROUND(Лист1!D353*1.069,0)</f>
        <v>420</v>
      </c>
      <c r="E353" s="73"/>
      <c r="F353" s="73"/>
      <c r="G353" s="76">
        <f t="shared" si="34"/>
        <v>210</v>
      </c>
      <c r="H353" s="11">
        <f t="shared" si="35"/>
        <v>420</v>
      </c>
    </row>
    <row r="354" spans="1:8" hidden="1">
      <c r="A354" s="73" t="s">
        <v>670</v>
      </c>
      <c r="B354" s="74" t="s">
        <v>209</v>
      </c>
      <c r="C354" s="73">
        <v>0.25</v>
      </c>
      <c r="D354" s="73">
        <f>ROUND(Лист1!D354*1.069,0)</f>
        <v>420</v>
      </c>
      <c r="E354" s="73"/>
      <c r="F354" s="73"/>
      <c r="G354" s="76">
        <f t="shared" si="34"/>
        <v>105</v>
      </c>
      <c r="H354" s="11">
        <f t="shared" si="35"/>
        <v>210</v>
      </c>
    </row>
    <row r="355" spans="1:8" hidden="1">
      <c r="A355" s="73" t="s">
        <v>672</v>
      </c>
      <c r="B355" s="74" t="s">
        <v>391</v>
      </c>
      <c r="C355" s="73">
        <v>0.5</v>
      </c>
      <c r="D355" s="73">
        <f>ROUND(Лист1!D355*1.069,0)</f>
        <v>420</v>
      </c>
      <c r="E355" s="73"/>
      <c r="F355" s="73"/>
      <c r="G355" s="76">
        <f t="shared" si="34"/>
        <v>210</v>
      </c>
      <c r="H355" s="11">
        <f t="shared" si="35"/>
        <v>420</v>
      </c>
    </row>
    <row r="356" spans="1:8" hidden="1">
      <c r="A356" s="73" t="s">
        <v>674</v>
      </c>
      <c r="B356" s="74" t="s">
        <v>735</v>
      </c>
      <c r="C356" s="73">
        <v>1</v>
      </c>
      <c r="D356" s="73">
        <f>ROUND(Лист1!D356*1.069,2)</f>
        <v>588.59</v>
      </c>
      <c r="E356" s="73"/>
      <c r="F356" s="73"/>
      <c r="G356" s="76">
        <f t="shared" si="34"/>
        <v>588.59</v>
      </c>
      <c r="H356" s="11">
        <f t="shared" si="35"/>
        <v>1177.18</v>
      </c>
    </row>
    <row r="357" spans="1:8" hidden="1">
      <c r="A357" s="73" t="s">
        <v>675</v>
      </c>
      <c r="B357" s="74" t="s">
        <v>210</v>
      </c>
      <c r="C357" s="73">
        <v>0.5</v>
      </c>
      <c r="D357" s="73">
        <f>ROUND(Лист1!D357*1.069,0)</f>
        <v>357</v>
      </c>
      <c r="E357" s="73"/>
      <c r="F357" s="73"/>
      <c r="G357" s="76">
        <f t="shared" si="34"/>
        <v>178.5</v>
      </c>
      <c r="H357" s="11">
        <f t="shared" si="35"/>
        <v>357</v>
      </c>
    </row>
    <row r="358" spans="1:8" hidden="1">
      <c r="A358" s="73" t="s">
        <v>677</v>
      </c>
      <c r="B358" s="74" t="s">
        <v>423</v>
      </c>
      <c r="C358" s="73">
        <v>5</v>
      </c>
      <c r="D358" s="73">
        <f>ROUND(Лист1!D358*1.069,2)</f>
        <v>376.56</v>
      </c>
      <c r="E358" s="73"/>
      <c r="F358" s="73"/>
      <c r="G358" s="76">
        <f t="shared" si="34"/>
        <v>1882.8</v>
      </c>
      <c r="H358" s="11">
        <f t="shared" si="35"/>
        <v>3765.6</v>
      </c>
    </row>
    <row r="359" spans="1:8" hidden="1">
      <c r="A359" s="73" t="s">
        <v>679</v>
      </c>
      <c r="B359" s="74" t="s">
        <v>211</v>
      </c>
      <c r="C359" s="73">
        <v>4.75</v>
      </c>
      <c r="D359" s="73">
        <f>ROUND(Лист1!D359*1.069,2)</f>
        <v>376.56</v>
      </c>
      <c r="E359" s="73"/>
      <c r="F359" s="73"/>
      <c r="G359" s="76">
        <f t="shared" si="34"/>
        <v>1788.66</v>
      </c>
      <c r="H359" s="11">
        <f t="shared" si="35"/>
        <v>3577.32</v>
      </c>
    </row>
    <row r="360" spans="1:8" hidden="1">
      <c r="A360" s="73" t="s">
        <v>711</v>
      </c>
      <c r="B360" s="74" t="s">
        <v>212</v>
      </c>
      <c r="C360" s="73">
        <v>0.25</v>
      </c>
      <c r="D360" s="73">
        <f>ROUND(Лист1!D360*1.069,0)</f>
        <v>357</v>
      </c>
      <c r="E360" s="73"/>
      <c r="F360" s="73"/>
      <c r="G360" s="76">
        <f t="shared" si="34"/>
        <v>89.25</v>
      </c>
      <c r="H360" s="11">
        <f t="shared" si="35"/>
        <v>178.5</v>
      </c>
    </row>
    <row r="361" spans="1:8" hidden="1">
      <c r="A361" s="73" t="s">
        <v>712</v>
      </c>
      <c r="B361" s="74" t="s">
        <v>213</v>
      </c>
      <c r="C361" s="73">
        <v>0.5</v>
      </c>
      <c r="D361" s="73">
        <f>ROUND(Лист1!D361*1.069,0)</f>
        <v>370</v>
      </c>
      <c r="E361" s="73"/>
      <c r="F361" s="73"/>
      <c r="G361" s="76">
        <f t="shared" si="34"/>
        <v>185</v>
      </c>
      <c r="H361" s="11">
        <f t="shared" si="35"/>
        <v>370</v>
      </c>
    </row>
    <row r="362" spans="1:8" hidden="1">
      <c r="A362" s="73" t="s">
        <v>713</v>
      </c>
      <c r="B362" s="74" t="s">
        <v>214</v>
      </c>
      <c r="C362" s="73">
        <v>0.25</v>
      </c>
      <c r="D362" s="73">
        <f>ROUND(Лист1!D362*1.069,0)</f>
        <v>357</v>
      </c>
      <c r="E362" s="73"/>
      <c r="F362" s="73"/>
      <c r="G362" s="76">
        <f t="shared" si="34"/>
        <v>89.25</v>
      </c>
      <c r="H362" s="11">
        <f t="shared" si="35"/>
        <v>178.5</v>
      </c>
    </row>
    <row r="363" spans="1:8" hidden="1">
      <c r="A363" s="73" t="s">
        <v>714</v>
      </c>
      <c r="B363" s="74" t="s">
        <v>215</v>
      </c>
      <c r="C363" s="73">
        <v>4</v>
      </c>
      <c r="D363" s="73">
        <f>ROUND(Лист1!D363*1.069,2)</f>
        <v>376.56</v>
      </c>
      <c r="E363" s="73"/>
      <c r="F363" s="73"/>
      <c r="G363" s="76">
        <f t="shared" si="34"/>
        <v>1506.24</v>
      </c>
      <c r="H363" s="11">
        <f t="shared" si="35"/>
        <v>3012.48</v>
      </c>
    </row>
    <row r="364" spans="1:8" hidden="1">
      <c r="A364" s="73" t="s">
        <v>715</v>
      </c>
      <c r="B364" s="74" t="s">
        <v>216</v>
      </c>
      <c r="C364" s="73">
        <v>0.5</v>
      </c>
      <c r="D364" s="73">
        <f>ROUND(Лист1!D364*1.069,2)</f>
        <v>462.34</v>
      </c>
      <c r="E364" s="73"/>
      <c r="F364" s="73"/>
      <c r="G364" s="76">
        <f t="shared" si="34"/>
        <v>231.17</v>
      </c>
      <c r="H364" s="11">
        <f t="shared" si="35"/>
        <v>462.34</v>
      </c>
    </row>
    <row r="365" spans="1:8" hidden="1">
      <c r="A365" s="73" t="s">
        <v>716</v>
      </c>
      <c r="B365" s="74" t="s">
        <v>386</v>
      </c>
      <c r="C365" s="73">
        <v>0.25</v>
      </c>
      <c r="D365" s="73">
        <f>ROUND(Лист1!D365*1.069,2)</f>
        <v>517.5</v>
      </c>
      <c r="E365" s="73"/>
      <c r="F365" s="73"/>
      <c r="G365" s="76">
        <f t="shared" si="34"/>
        <v>129.38</v>
      </c>
      <c r="H365" s="11">
        <f t="shared" si="35"/>
        <v>258.76</v>
      </c>
    </row>
    <row r="366" spans="1:8" hidden="1">
      <c r="A366" s="73" t="s">
        <v>717</v>
      </c>
      <c r="B366" s="74" t="s">
        <v>217</v>
      </c>
      <c r="C366" s="73">
        <v>0.25</v>
      </c>
      <c r="D366" s="73">
        <f>ROUND(Лист1!D366*1.069,0)</f>
        <v>357</v>
      </c>
      <c r="E366" s="73"/>
      <c r="F366" s="73"/>
      <c r="G366" s="76">
        <f t="shared" si="34"/>
        <v>89.25</v>
      </c>
      <c r="H366" s="11">
        <f t="shared" si="35"/>
        <v>178.5</v>
      </c>
    </row>
    <row r="367" spans="1:8" hidden="1">
      <c r="A367" s="73" t="s">
        <v>718</v>
      </c>
      <c r="B367" s="74" t="s">
        <v>218</v>
      </c>
      <c r="C367" s="73">
        <v>1</v>
      </c>
      <c r="D367" s="73">
        <f>ROUND(Лист1!D367*1.069,0)</f>
        <v>370</v>
      </c>
      <c r="E367" s="73"/>
      <c r="F367" s="73"/>
      <c r="G367" s="76">
        <f t="shared" si="34"/>
        <v>370</v>
      </c>
      <c r="H367" s="11">
        <f t="shared" si="35"/>
        <v>740</v>
      </c>
    </row>
    <row r="368" spans="1:8" hidden="1">
      <c r="A368" s="73" t="s">
        <v>736</v>
      </c>
      <c r="B368" s="74" t="s">
        <v>219</v>
      </c>
      <c r="C368" s="73">
        <v>0.5</v>
      </c>
      <c r="D368" s="73">
        <f>ROUND(Лист1!D368*1.069,0)</f>
        <v>357</v>
      </c>
      <c r="E368" s="73"/>
      <c r="F368" s="73"/>
      <c r="G368" s="76">
        <f t="shared" si="34"/>
        <v>178.5</v>
      </c>
      <c r="H368" s="11">
        <f t="shared" si="35"/>
        <v>357</v>
      </c>
    </row>
    <row r="369" spans="1:8" hidden="1">
      <c r="A369" s="73" t="s">
        <v>737</v>
      </c>
      <c r="B369" s="74" t="s">
        <v>220</v>
      </c>
      <c r="C369" s="73">
        <v>0.5</v>
      </c>
      <c r="D369" s="73">
        <f>ROUND(Лист1!D369*1.069,0)</f>
        <v>481</v>
      </c>
      <c r="E369" s="73"/>
      <c r="F369" s="73"/>
      <c r="G369" s="76">
        <f t="shared" si="34"/>
        <v>240.5</v>
      </c>
      <c r="H369" s="11">
        <f t="shared" si="35"/>
        <v>481</v>
      </c>
    </row>
    <row r="370" spans="1:8" hidden="1">
      <c r="A370" s="73" t="s">
        <v>738</v>
      </c>
      <c r="B370" s="74" t="s">
        <v>221</v>
      </c>
      <c r="C370" s="73">
        <v>0.5</v>
      </c>
      <c r="D370" s="73">
        <f>ROUND(Лист1!D370*1.069,0)</f>
        <v>443</v>
      </c>
      <c r="E370" s="73"/>
      <c r="F370" s="73"/>
      <c r="G370" s="76">
        <f t="shared" si="34"/>
        <v>221.5</v>
      </c>
      <c r="H370" s="11">
        <f t="shared" si="35"/>
        <v>443</v>
      </c>
    </row>
    <row r="371" spans="1:8" hidden="1">
      <c r="A371" s="73" t="s">
        <v>757</v>
      </c>
      <c r="B371" s="74" t="s">
        <v>222</v>
      </c>
      <c r="C371" s="73">
        <v>0.25</v>
      </c>
      <c r="D371" s="73">
        <f>ROUND(Лист1!D371*1.069,0)</f>
        <v>357</v>
      </c>
      <c r="E371" s="73"/>
      <c r="F371" s="73"/>
      <c r="G371" s="76">
        <f t="shared" si="34"/>
        <v>89.25</v>
      </c>
      <c r="H371" s="11">
        <f t="shared" si="35"/>
        <v>178.5</v>
      </c>
    </row>
    <row r="372" spans="1:8" hidden="1">
      <c r="A372" s="73" t="s">
        <v>758</v>
      </c>
      <c r="B372" s="74" t="s">
        <v>223</v>
      </c>
      <c r="C372" s="73">
        <v>2</v>
      </c>
      <c r="D372" s="73">
        <f>ROUND(Лист1!D372*1.069,0)</f>
        <v>343</v>
      </c>
      <c r="E372" s="73"/>
      <c r="F372" s="73"/>
      <c r="G372" s="76">
        <f t="shared" si="34"/>
        <v>686</v>
      </c>
      <c r="H372" s="11">
        <f t="shared" si="35"/>
        <v>1372</v>
      </c>
    </row>
    <row r="373" spans="1:8" ht="0.75" hidden="1" customHeight="1">
      <c r="A373" s="73"/>
      <c r="B373" s="74"/>
      <c r="C373" s="73"/>
      <c r="D373" s="73"/>
      <c r="E373" s="73"/>
      <c r="F373" s="73"/>
      <c r="G373" s="76"/>
      <c r="H373" s="11">
        <f t="shared" si="35"/>
        <v>0</v>
      </c>
    </row>
    <row r="374" spans="1:8" hidden="1">
      <c r="A374" s="73" t="s">
        <v>760</v>
      </c>
      <c r="B374" s="74" t="s">
        <v>224</v>
      </c>
      <c r="C374" s="73">
        <v>2.5</v>
      </c>
      <c r="D374" s="73">
        <f>ROUND(Лист1!D374*1.069,0)</f>
        <v>308</v>
      </c>
      <c r="E374" s="73"/>
      <c r="F374" s="73"/>
      <c r="G374" s="76">
        <f>ROUND(C374*D374,2)</f>
        <v>770</v>
      </c>
      <c r="H374" s="11">
        <f t="shared" si="35"/>
        <v>1540</v>
      </c>
    </row>
    <row r="375" spans="1:8" ht="43.5" hidden="1" customHeight="1">
      <c r="A375" s="73"/>
      <c r="B375" s="79" t="s">
        <v>681</v>
      </c>
      <c r="C375" s="73">
        <f>SUM(C343:C374)</f>
        <v>35</v>
      </c>
      <c r="D375" s="73"/>
      <c r="E375" s="73">
        <f>SUM(E343:E374)</f>
        <v>0</v>
      </c>
      <c r="F375" s="73">
        <f>SUM(F343:F374)</f>
        <v>0</v>
      </c>
      <c r="G375" s="76">
        <f>SUM(G343:G374)</f>
        <v>14459.06</v>
      </c>
      <c r="H375" s="11">
        <f>SUM(H343:H374)</f>
        <v>28918.12</v>
      </c>
    </row>
    <row r="376" spans="1:8" hidden="1">
      <c r="A376" s="73"/>
      <c r="B376" s="79" t="s">
        <v>682</v>
      </c>
      <c r="C376" s="73">
        <f>SUM(C343:C355)</f>
        <v>10.5</v>
      </c>
      <c r="D376" s="73"/>
      <c r="E376" s="73">
        <f>SUM(E343:E355)</f>
        <v>0</v>
      </c>
      <c r="F376" s="73">
        <f>SUM(F343:F355)</f>
        <v>0</v>
      </c>
      <c r="G376" s="76">
        <f>SUM(G343:G355)</f>
        <v>5145.22</v>
      </c>
      <c r="H376" s="11">
        <f>SUM(H343:H355)</f>
        <v>10290.44</v>
      </c>
    </row>
    <row r="377" spans="1:8" hidden="1">
      <c r="A377" s="73"/>
      <c r="B377" s="79" t="s">
        <v>683</v>
      </c>
      <c r="C377" s="73">
        <f>SUM(C357:C372)</f>
        <v>21</v>
      </c>
      <c r="D377" s="73"/>
      <c r="E377" s="73">
        <f>SUM(E357:E372)</f>
        <v>0</v>
      </c>
      <c r="F377" s="73">
        <f>SUM(F357:F372)</f>
        <v>0</v>
      </c>
      <c r="G377" s="76">
        <f>SUM(G357:G372)</f>
        <v>7955.25</v>
      </c>
      <c r="H377" s="11">
        <f>SUM(H357:H372)</f>
        <v>15910.5</v>
      </c>
    </row>
    <row r="378" spans="1:8" hidden="1">
      <c r="A378" s="73"/>
      <c r="B378" s="79" t="s">
        <v>719</v>
      </c>
      <c r="C378" s="73">
        <f>SUM(C373:C374)</f>
        <v>2.5</v>
      </c>
      <c r="D378" s="73"/>
      <c r="E378" s="73">
        <f>SUM(E373:E374)</f>
        <v>0</v>
      </c>
      <c r="F378" s="73">
        <f>SUM(F373:F374)</f>
        <v>0</v>
      </c>
      <c r="G378" s="76">
        <f>SUM(G373:G374)</f>
        <v>770</v>
      </c>
      <c r="H378" s="11">
        <f>SUM(H373:H374)</f>
        <v>1540</v>
      </c>
    </row>
    <row r="379" spans="1:8" hidden="1">
      <c r="A379" s="73"/>
      <c r="B379" s="79" t="s">
        <v>684</v>
      </c>
      <c r="C379" s="73">
        <f>C356</f>
        <v>1</v>
      </c>
      <c r="D379" s="73"/>
      <c r="E379" s="73">
        <f>E356</f>
        <v>0</v>
      </c>
      <c r="F379" s="73">
        <f>F356</f>
        <v>0</v>
      </c>
      <c r="G379" s="76">
        <f>G356</f>
        <v>588.59</v>
      </c>
      <c r="H379" s="11">
        <f>H356</f>
        <v>1177.18</v>
      </c>
    </row>
    <row r="380" spans="1:8" ht="5.25" hidden="1" customHeight="1">
      <c r="A380" s="73"/>
      <c r="B380" s="74"/>
      <c r="C380" s="73"/>
      <c r="D380" s="73"/>
      <c r="E380" s="73"/>
      <c r="F380" s="73"/>
      <c r="G380" s="76">
        <f>C380*D380</f>
        <v>0</v>
      </c>
      <c r="H380" s="11">
        <f>G380*12</f>
        <v>0</v>
      </c>
    </row>
    <row r="381" spans="1:8" ht="22.5" hidden="1" customHeight="1">
      <c r="A381" s="73"/>
      <c r="B381" s="74"/>
      <c r="C381" s="73"/>
      <c r="D381" s="73"/>
      <c r="E381" s="73"/>
      <c r="F381" s="73"/>
      <c r="G381" s="76">
        <f>C381*D381</f>
        <v>0</v>
      </c>
      <c r="H381" s="11">
        <f>G381*12</f>
        <v>0</v>
      </c>
    </row>
    <row r="382" spans="1:8" hidden="1">
      <c r="A382" s="73"/>
      <c r="B382" s="75" t="s">
        <v>886</v>
      </c>
      <c r="C382" s="73"/>
      <c r="D382" s="73"/>
      <c r="E382" s="73"/>
      <c r="F382" s="73"/>
      <c r="G382" s="76">
        <f>C382*D382</f>
        <v>0</v>
      </c>
      <c r="H382" s="11">
        <f>G382*12</f>
        <v>0</v>
      </c>
    </row>
    <row r="383" spans="1:8" hidden="1">
      <c r="A383" s="73" t="s">
        <v>658</v>
      </c>
      <c r="B383" s="74" t="s">
        <v>429</v>
      </c>
      <c r="C383" s="73">
        <v>1</v>
      </c>
      <c r="D383" s="73">
        <f>ROUND(Лист1!D383*1.069,2)</f>
        <v>474.37</v>
      </c>
      <c r="E383" s="73"/>
      <c r="F383" s="73"/>
      <c r="G383" s="76">
        <f t="shared" ref="G383:G414" si="36">ROUND(C383*D383,2)</f>
        <v>474.37</v>
      </c>
      <c r="H383" s="11">
        <f t="shared" ref="H383:H414" si="37">G383*2</f>
        <v>948.74</v>
      </c>
    </row>
    <row r="384" spans="1:8" hidden="1">
      <c r="A384" s="73" t="s">
        <v>660</v>
      </c>
      <c r="B384" s="74" t="s">
        <v>430</v>
      </c>
      <c r="C384" s="73">
        <v>7.25</v>
      </c>
      <c r="D384" s="73">
        <f>ROUND(Лист1!D384*1.069,2)</f>
        <v>490.4</v>
      </c>
      <c r="E384" s="73"/>
      <c r="F384" s="73"/>
      <c r="G384" s="76">
        <f t="shared" si="36"/>
        <v>3555.4</v>
      </c>
      <c r="H384" s="11">
        <f t="shared" si="37"/>
        <v>7110.8</v>
      </c>
    </row>
    <row r="385" spans="1:8" hidden="1">
      <c r="A385" s="73" t="s">
        <v>661</v>
      </c>
      <c r="B385" s="74" t="s">
        <v>225</v>
      </c>
      <c r="C385" s="73">
        <v>1</v>
      </c>
      <c r="D385" s="73">
        <f>ROUND(Лист1!D385*1.069,0)</f>
        <v>434</v>
      </c>
      <c r="E385" s="73"/>
      <c r="F385" s="73"/>
      <c r="G385" s="76">
        <f t="shared" si="36"/>
        <v>434</v>
      </c>
      <c r="H385" s="11">
        <f t="shared" si="37"/>
        <v>868</v>
      </c>
    </row>
    <row r="386" spans="1:8" hidden="1">
      <c r="A386" s="73" t="s">
        <v>662</v>
      </c>
      <c r="B386" s="74" t="s">
        <v>226</v>
      </c>
      <c r="C386" s="73">
        <v>0.25</v>
      </c>
      <c r="D386" s="73">
        <f>ROUND(Лист1!D386*1.069,0)</f>
        <v>471</v>
      </c>
      <c r="E386" s="73"/>
      <c r="F386" s="73"/>
      <c r="G386" s="76">
        <f t="shared" si="36"/>
        <v>117.75</v>
      </c>
      <c r="H386" s="11">
        <f t="shared" si="37"/>
        <v>235.5</v>
      </c>
    </row>
    <row r="387" spans="1:8" hidden="1">
      <c r="A387" s="73" t="s">
        <v>663</v>
      </c>
      <c r="B387" s="74" t="s">
        <v>740</v>
      </c>
      <c r="C387" s="73">
        <v>0.75</v>
      </c>
      <c r="D387" s="73">
        <f>ROUND(Лист1!D387*1.069,2)</f>
        <v>525.15</v>
      </c>
      <c r="E387" s="73"/>
      <c r="F387" s="73"/>
      <c r="G387" s="76">
        <f t="shared" si="36"/>
        <v>393.86</v>
      </c>
      <c r="H387" s="11">
        <f t="shared" si="37"/>
        <v>787.72</v>
      </c>
    </row>
    <row r="388" spans="1:8" hidden="1">
      <c r="A388" s="73" t="s">
        <v>664</v>
      </c>
      <c r="B388" s="74" t="s">
        <v>721</v>
      </c>
      <c r="C388" s="73">
        <v>0.5</v>
      </c>
      <c r="D388" s="73">
        <f>ROUND(Лист1!D388*1.069,2)</f>
        <v>586.4</v>
      </c>
      <c r="E388" s="73"/>
      <c r="F388" s="73"/>
      <c r="G388" s="76">
        <f t="shared" si="36"/>
        <v>293.2</v>
      </c>
      <c r="H388" s="11">
        <f t="shared" si="37"/>
        <v>586.4</v>
      </c>
    </row>
    <row r="389" spans="1:8" hidden="1">
      <c r="A389" s="73" t="s">
        <v>665</v>
      </c>
      <c r="B389" s="74" t="s">
        <v>742</v>
      </c>
      <c r="C389" s="73">
        <v>1</v>
      </c>
      <c r="D389" s="73">
        <f>ROUND(Лист1!D389*1.069,0)</f>
        <v>434</v>
      </c>
      <c r="E389" s="73"/>
      <c r="F389" s="73"/>
      <c r="G389" s="76">
        <f t="shared" si="36"/>
        <v>434</v>
      </c>
      <c r="H389" s="11">
        <f t="shared" si="37"/>
        <v>868</v>
      </c>
    </row>
    <row r="390" spans="1:8" hidden="1">
      <c r="A390" s="73" t="s">
        <v>666</v>
      </c>
      <c r="B390" s="74" t="s">
        <v>743</v>
      </c>
      <c r="C390" s="73">
        <v>0.75</v>
      </c>
      <c r="D390" s="73">
        <f>ROUND(Лист1!D390*1.069,2)</f>
        <v>455.71</v>
      </c>
      <c r="E390" s="73"/>
      <c r="F390" s="73"/>
      <c r="G390" s="76">
        <f t="shared" si="36"/>
        <v>341.78</v>
      </c>
      <c r="H390" s="11">
        <f t="shared" si="37"/>
        <v>683.56</v>
      </c>
    </row>
    <row r="391" spans="1:8" hidden="1">
      <c r="A391" s="73" t="s">
        <v>667</v>
      </c>
      <c r="B391" s="74" t="s">
        <v>744</v>
      </c>
      <c r="C391" s="73">
        <v>1</v>
      </c>
      <c r="D391" s="73">
        <f>ROUND(Лист1!D391*1.069,2)</f>
        <v>560.1</v>
      </c>
      <c r="E391" s="73"/>
      <c r="F391" s="73"/>
      <c r="G391" s="76">
        <f t="shared" si="36"/>
        <v>560.1</v>
      </c>
      <c r="H391" s="11">
        <f t="shared" si="37"/>
        <v>1120.2</v>
      </c>
    </row>
    <row r="392" spans="1:8" hidden="1">
      <c r="A392" s="73" t="s">
        <v>668</v>
      </c>
      <c r="B392" s="74" t="s">
        <v>745</v>
      </c>
      <c r="C392" s="73">
        <v>1</v>
      </c>
      <c r="D392" s="73">
        <f>ROUND(Лист1!D392*1.069,2)</f>
        <v>616.23</v>
      </c>
      <c r="E392" s="73"/>
      <c r="F392" s="73"/>
      <c r="G392" s="76">
        <f t="shared" si="36"/>
        <v>616.23</v>
      </c>
      <c r="H392" s="11">
        <f t="shared" si="37"/>
        <v>1232.46</v>
      </c>
    </row>
    <row r="393" spans="1:8" hidden="1">
      <c r="A393" s="73" t="s">
        <v>669</v>
      </c>
      <c r="B393" s="74" t="s">
        <v>746</v>
      </c>
      <c r="C393" s="73">
        <v>0.25</v>
      </c>
      <c r="D393" s="73">
        <f>ROUND(Лист1!D393*1.069,0)</f>
        <v>420</v>
      </c>
      <c r="E393" s="73"/>
      <c r="F393" s="73"/>
      <c r="G393" s="76">
        <f t="shared" si="36"/>
        <v>105</v>
      </c>
      <c r="H393" s="11">
        <f t="shared" si="37"/>
        <v>210</v>
      </c>
    </row>
    <row r="394" spans="1:8" hidden="1">
      <c r="A394" s="73" t="s">
        <v>670</v>
      </c>
      <c r="B394" s="74" t="s">
        <v>227</v>
      </c>
      <c r="C394" s="73">
        <v>0.5</v>
      </c>
      <c r="D394" s="73">
        <f>ROUND(Лист1!D394*1.069,0)</f>
        <v>471</v>
      </c>
      <c r="E394" s="73"/>
      <c r="F394" s="73"/>
      <c r="G394" s="76">
        <f t="shared" si="36"/>
        <v>235.5</v>
      </c>
      <c r="H394" s="11">
        <f t="shared" si="37"/>
        <v>471</v>
      </c>
    </row>
    <row r="395" spans="1:8" hidden="1">
      <c r="A395" s="73" t="s">
        <v>672</v>
      </c>
      <c r="B395" s="74" t="s">
        <v>747</v>
      </c>
      <c r="C395" s="73">
        <v>1</v>
      </c>
      <c r="D395" s="73">
        <f>ROUND(Лист1!D395*1.069,0)</f>
        <v>420</v>
      </c>
      <c r="E395" s="73"/>
      <c r="F395" s="73"/>
      <c r="G395" s="76">
        <f t="shared" si="36"/>
        <v>420</v>
      </c>
      <c r="H395" s="11">
        <f t="shared" si="37"/>
        <v>840</v>
      </c>
    </row>
    <row r="396" spans="1:8" hidden="1">
      <c r="A396" s="73" t="s">
        <v>674</v>
      </c>
      <c r="B396" s="74" t="s">
        <v>748</v>
      </c>
      <c r="C396" s="73">
        <v>1</v>
      </c>
      <c r="D396" s="73">
        <f>ROUND(Лист1!D396*1.069,0)</f>
        <v>700</v>
      </c>
      <c r="E396" s="73"/>
      <c r="F396" s="73"/>
      <c r="G396" s="76">
        <f t="shared" si="36"/>
        <v>700</v>
      </c>
      <c r="H396" s="11">
        <f t="shared" si="37"/>
        <v>1400</v>
      </c>
    </row>
    <row r="397" spans="1:8" hidden="1">
      <c r="A397" s="73" t="s">
        <v>675</v>
      </c>
      <c r="B397" s="74" t="s">
        <v>749</v>
      </c>
      <c r="C397" s="73">
        <v>1</v>
      </c>
      <c r="D397" s="73">
        <f>ROUND(Лист1!D397*1.069,0)</f>
        <v>420</v>
      </c>
      <c r="E397" s="73"/>
      <c r="F397" s="73"/>
      <c r="G397" s="76">
        <f t="shared" si="36"/>
        <v>420</v>
      </c>
      <c r="H397" s="11">
        <f t="shared" si="37"/>
        <v>840</v>
      </c>
    </row>
    <row r="398" spans="1:8" hidden="1">
      <c r="A398" s="73" t="s">
        <v>677</v>
      </c>
      <c r="B398" s="74" t="s">
        <v>750</v>
      </c>
      <c r="C398" s="73">
        <v>1</v>
      </c>
      <c r="D398" s="73">
        <f>ROUND(Лист1!D398*1.069,2)</f>
        <v>546.15</v>
      </c>
      <c r="E398" s="73"/>
      <c r="F398" s="73"/>
      <c r="G398" s="76">
        <f t="shared" si="36"/>
        <v>546.15</v>
      </c>
      <c r="H398" s="11">
        <f t="shared" si="37"/>
        <v>1092.3</v>
      </c>
    </row>
    <row r="399" spans="1:8" hidden="1">
      <c r="A399" s="81" t="s">
        <v>679</v>
      </c>
      <c r="B399" s="74" t="s">
        <v>228</v>
      </c>
      <c r="C399" s="73">
        <v>0.5</v>
      </c>
      <c r="D399" s="73">
        <f>ROUND(Лист1!D399*1.069,0)</f>
        <v>420</v>
      </c>
      <c r="E399" s="73"/>
      <c r="F399" s="73"/>
      <c r="G399" s="76">
        <f t="shared" si="36"/>
        <v>210</v>
      </c>
      <c r="H399" s="11">
        <f t="shared" si="37"/>
        <v>420</v>
      </c>
    </row>
    <row r="400" spans="1:8" hidden="1">
      <c r="A400" s="73" t="s">
        <v>711</v>
      </c>
      <c r="B400" s="74" t="s">
        <v>229</v>
      </c>
      <c r="C400" s="73">
        <v>0.25</v>
      </c>
      <c r="D400" s="73">
        <f>ROUND(Лист1!D400*1.069,0)</f>
        <v>420</v>
      </c>
      <c r="E400" s="73"/>
      <c r="F400" s="73"/>
      <c r="G400" s="76">
        <f t="shared" si="36"/>
        <v>105</v>
      </c>
      <c r="H400" s="11">
        <f t="shared" si="37"/>
        <v>210</v>
      </c>
    </row>
    <row r="401" spans="1:8" hidden="1">
      <c r="A401" s="73" t="s">
        <v>712</v>
      </c>
      <c r="B401" s="74" t="s">
        <v>752</v>
      </c>
      <c r="C401" s="73">
        <v>1</v>
      </c>
      <c r="D401" s="73">
        <f>ROUND(Лист1!D401*1.069,0)</f>
        <v>420</v>
      </c>
      <c r="E401" s="73"/>
      <c r="F401" s="73"/>
      <c r="G401" s="76">
        <f t="shared" si="36"/>
        <v>420</v>
      </c>
      <c r="H401" s="11">
        <f t="shared" si="37"/>
        <v>840</v>
      </c>
    </row>
    <row r="402" spans="1:8" hidden="1">
      <c r="A402" s="73" t="s">
        <v>713</v>
      </c>
      <c r="B402" s="74" t="s">
        <v>753</v>
      </c>
      <c r="C402" s="73">
        <v>0.25</v>
      </c>
      <c r="D402" s="73">
        <f>ROUND(Лист1!D402*1.069,0)</f>
        <v>420</v>
      </c>
      <c r="E402" s="73"/>
      <c r="F402" s="73"/>
      <c r="G402" s="76">
        <f t="shared" si="36"/>
        <v>105</v>
      </c>
      <c r="H402" s="11">
        <f t="shared" si="37"/>
        <v>210</v>
      </c>
    </row>
    <row r="403" spans="1:8" hidden="1">
      <c r="A403" s="73" t="s">
        <v>714</v>
      </c>
      <c r="B403" s="74" t="s">
        <v>754</v>
      </c>
      <c r="C403" s="73">
        <v>2</v>
      </c>
      <c r="D403" s="73">
        <f>ROUND(Лист1!D403*1.069,2)</f>
        <v>534.77</v>
      </c>
      <c r="E403" s="73"/>
      <c r="F403" s="73"/>
      <c r="G403" s="76">
        <f t="shared" si="36"/>
        <v>1069.54</v>
      </c>
      <c r="H403" s="11">
        <f t="shared" si="37"/>
        <v>2139.08</v>
      </c>
    </row>
    <row r="404" spans="1:8" hidden="1">
      <c r="A404" s="73" t="s">
        <v>715</v>
      </c>
      <c r="B404" s="74" t="s">
        <v>755</v>
      </c>
      <c r="C404" s="73">
        <v>1</v>
      </c>
      <c r="D404" s="73">
        <f>ROUND(Лист1!D404*1.069,2)</f>
        <v>589.29</v>
      </c>
      <c r="E404" s="73"/>
      <c r="F404" s="73"/>
      <c r="G404" s="76">
        <f t="shared" si="36"/>
        <v>589.29</v>
      </c>
      <c r="H404" s="11">
        <f t="shared" si="37"/>
        <v>1178.58</v>
      </c>
    </row>
    <row r="405" spans="1:8" hidden="1">
      <c r="A405" s="73" t="s">
        <v>716</v>
      </c>
      <c r="B405" s="74" t="s">
        <v>756</v>
      </c>
      <c r="C405" s="73">
        <v>0.25</v>
      </c>
      <c r="D405" s="73">
        <f>ROUND(Лист1!D405*1.069,2)</f>
        <v>499.12</v>
      </c>
      <c r="E405" s="73"/>
      <c r="F405" s="73"/>
      <c r="G405" s="76">
        <f t="shared" si="36"/>
        <v>124.78</v>
      </c>
      <c r="H405" s="11">
        <f t="shared" si="37"/>
        <v>249.56</v>
      </c>
    </row>
    <row r="406" spans="1:8" hidden="1">
      <c r="A406" s="73" t="s">
        <v>717</v>
      </c>
      <c r="B406" s="74" t="s">
        <v>897</v>
      </c>
      <c r="C406" s="73">
        <v>4</v>
      </c>
      <c r="D406" s="73">
        <f>ROUND(Лист1!D406*1.069,0)</f>
        <v>407</v>
      </c>
      <c r="E406" s="73"/>
      <c r="F406" s="73"/>
      <c r="G406" s="76">
        <f t="shared" si="36"/>
        <v>1628</v>
      </c>
      <c r="H406" s="11">
        <f t="shared" si="37"/>
        <v>3256</v>
      </c>
    </row>
    <row r="407" spans="1:8" ht="30" hidden="1">
      <c r="A407" s="73" t="s">
        <v>718</v>
      </c>
      <c r="B407" s="74" t="s">
        <v>230</v>
      </c>
      <c r="C407" s="73">
        <v>0.75</v>
      </c>
      <c r="D407" s="73">
        <f>ROUND(Лист1!D407*1.069,0)</f>
        <v>420</v>
      </c>
      <c r="E407" s="73"/>
      <c r="F407" s="73"/>
      <c r="G407" s="76">
        <f t="shared" si="36"/>
        <v>315</v>
      </c>
      <c r="H407" s="11">
        <f t="shared" si="37"/>
        <v>630</v>
      </c>
    </row>
    <row r="408" spans="1:8" hidden="1">
      <c r="A408" s="73" t="s">
        <v>736</v>
      </c>
      <c r="B408" s="74" t="s">
        <v>189</v>
      </c>
      <c r="C408" s="73">
        <v>1</v>
      </c>
      <c r="D408" s="73">
        <f>ROUND(Лист1!D408*1.069,0)</f>
        <v>471</v>
      </c>
      <c r="E408" s="73"/>
      <c r="F408" s="73"/>
      <c r="G408" s="76">
        <f t="shared" si="36"/>
        <v>471</v>
      </c>
      <c r="H408" s="11">
        <f t="shared" si="37"/>
        <v>942</v>
      </c>
    </row>
    <row r="409" spans="1:8" hidden="1">
      <c r="A409" s="73" t="s">
        <v>737</v>
      </c>
      <c r="B409" s="74" t="s">
        <v>431</v>
      </c>
      <c r="C409" s="73">
        <v>1</v>
      </c>
      <c r="D409" s="73">
        <f>ROUND(Лист1!D409*1.069,2)</f>
        <v>433.91</v>
      </c>
      <c r="E409" s="73"/>
      <c r="F409" s="73"/>
      <c r="G409" s="76">
        <f t="shared" si="36"/>
        <v>433.91</v>
      </c>
      <c r="H409" s="11">
        <f t="shared" si="37"/>
        <v>867.82</v>
      </c>
    </row>
    <row r="410" spans="1:8" hidden="1">
      <c r="A410" s="73" t="s">
        <v>738</v>
      </c>
      <c r="B410" s="74" t="s">
        <v>432</v>
      </c>
      <c r="C410" s="73">
        <v>7.25</v>
      </c>
      <c r="D410" s="73">
        <f>ROUND(Лист1!D410*1.069,2)</f>
        <v>376.56</v>
      </c>
      <c r="E410" s="73"/>
      <c r="F410" s="73"/>
      <c r="G410" s="76">
        <f t="shared" si="36"/>
        <v>2730.06</v>
      </c>
      <c r="H410" s="11">
        <f t="shared" si="37"/>
        <v>5460.12</v>
      </c>
    </row>
    <row r="411" spans="1:8" ht="30" hidden="1">
      <c r="A411" s="73" t="s">
        <v>757</v>
      </c>
      <c r="B411" s="74" t="s">
        <v>231</v>
      </c>
      <c r="C411" s="73">
        <v>1</v>
      </c>
      <c r="D411" s="73">
        <f>ROUND(Лист1!D411*1.069,0)</f>
        <v>385</v>
      </c>
      <c r="E411" s="73"/>
      <c r="F411" s="73"/>
      <c r="G411" s="76">
        <f t="shared" si="36"/>
        <v>385</v>
      </c>
      <c r="H411" s="11">
        <f t="shared" si="37"/>
        <v>770</v>
      </c>
    </row>
    <row r="412" spans="1:8" hidden="1">
      <c r="A412" s="73" t="s">
        <v>758</v>
      </c>
      <c r="B412" s="74" t="s">
        <v>232</v>
      </c>
      <c r="C412" s="73">
        <v>0.5</v>
      </c>
      <c r="D412" s="73">
        <f>ROUND(Лист1!D412*1.069,2)</f>
        <v>446.31</v>
      </c>
      <c r="E412" s="73"/>
      <c r="F412" s="73"/>
      <c r="G412" s="76">
        <f t="shared" si="36"/>
        <v>223.16</v>
      </c>
      <c r="H412" s="11">
        <f t="shared" si="37"/>
        <v>446.32</v>
      </c>
    </row>
    <row r="413" spans="1:8" hidden="1">
      <c r="A413" s="73" t="s">
        <v>760</v>
      </c>
      <c r="B413" s="74" t="s">
        <v>238</v>
      </c>
      <c r="C413" s="73">
        <v>0.5</v>
      </c>
      <c r="D413" s="73">
        <f>ROUND(Лист1!D413*1.069,2)</f>
        <v>425.36</v>
      </c>
      <c r="E413" s="73"/>
      <c r="F413" s="73"/>
      <c r="G413" s="76">
        <f t="shared" si="36"/>
        <v>212.68</v>
      </c>
      <c r="H413" s="11">
        <f t="shared" si="37"/>
        <v>425.36</v>
      </c>
    </row>
    <row r="414" spans="1:8" hidden="1">
      <c r="A414" s="73" t="s">
        <v>759</v>
      </c>
      <c r="B414" s="74" t="s">
        <v>433</v>
      </c>
      <c r="C414" s="73">
        <v>4.75</v>
      </c>
      <c r="D414" s="73">
        <f>ROUND(Лист1!D414*1.069,2)</f>
        <v>376.56</v>
      </c>
      <c r="E414" s="73"/>
      <c r="F414" s="73"/>
      <c r="G414" s="76">
        <f t="shared" si="36"/>
        <v>1788.66</v>
      </c>
      <c r="H414" s="11">
        <f t="shared" si="37"/>
        <v>3577.32</v>
      </c>
    </row>
    <row r="415" spans="1:8" hidden="1">
      <c r="A415" s="73" t="s">
        <v>761</v>
      </c>
      <c r="B415" s="74" t="s">
        <v>218</v>
      </c>
      <c r="C415" s="73">
        <v>1.5</v>
      </c>
      <c r="D415" s="73">
        <f>ROUND(Лист1!D415*1.069,0)</f>
        <v>357</v>
      </c>
      <c r="E415" s="73"/>
      <c r="F415" s="73"/>
      <c r="G415" s="76">
        <f t="shared" ref="G415:G450" si="38">ROUND(C415*D415,2)</f>
        <v>535.5</v>
      </c>
      <c r="H415" s="11">
        <f t="shared" ref="H415:H446" si="39">G415*2</f>
        <v>1071</v>
      </c>
    </row>
    <row r="416" spans="1:8" hidden="1">
      <c r="A416" s="73" t="s">
        <v>762</v>
      </c>
      <c r="B416" s="74" t="s">
        <v>219</v>
      </c>
      <c r="C416" s="73">
        <v>1</v>
      </c>
      <c r="D416" s="73">
        <f>ROUND(Лист1!D416*1.069,0)</f>
        <v>357</v>
      </c>
      <c r="E416" s="73"/>
      <c r="F416" s="73"/>
      <c r="G416" s="76">
        <f t="shared" si="38"/>
        <v>357</v>
      </c>
      <c r="H416" s="11">
        <f t="shared" si="39"/>
        <v>714</v>
      </c>
    </row>
    <row r="417" spans="1:8" hidden="1">
      <c r="A417" s="73" t="s">
        <v>763</v>
      </c>
      <c r="B417" s="74" t="s">
        <v>239</v>
      </c>
      <c r="C417" s="73">
        <v>1</v>
      </c>
      <c r="D417" s="73">
        <f>ROUND(Лист1!D417*1.069,0)</f>
        <v>370</v>
      </c>
      <c r="E417" s="73"/>
      <c r="F417" s="73"/>
      <c r="G417" s="76">
        <f t="shared" si="38"/>
        <v>370</v>
      </c>
      <c r="H417" s="11">
        <f t="shared" si="39"/>
        <v>740</v>
      </c>
    </row>
    <row r="418" spans="1:8" hidden="1">
      <c r="A418" s="73" t="s">
        <v>764</v>
      </c>
      <c r="B418" s="74" t="s">
        <v>387</v>
      </c>
      <c r="C418" s="73">
        <v>0.75</v>
      </c>
      <c r="D418" s="73">
        <f>ROUND(Лист1!D418*1.069,0)</f>
        <v>357</v>
      </c>
      <c r="E418" s="73"/>
      <c r="F418" s="73"/>
      <c r="G418" s="76">
        <f t="shared" si="38"/>
        <v>267.75</v>
      </c>
      <c r="H418" s="11">
        <f t="shared" si="39"/>
        <v>535.5</v>
      </c>
    </row>
    <row r="419" spans="1:8" hidden="1">
      <c r="A419" s="73" t="s">
        <v>765</v>
      </c>
      <c r="B419" s="74" t="s">
        <v>240</v>
      </c>
      <c r="C419" s="73">
        <v>1</v>
      </c>
      <c r="D419" s="73">
        <f>ROUND(Лист1!D419*1.069,0)</f>
        <v>385</v>
      </c>
      <c r="E419" s="73"/>
      <c r="F419" s="73"/>
      <c r="G419" s="76">
        <f t="shared" si="38"/>
        <v>385</v>
      </c>
      <c r="H419" s="11">
        <f t="shared" si="39"/>
        <v>770</v>
      </c>
    </row>
    <row r="420" spans="1:8" hidden="1">
      <c r="A420" s="73" t="s">
        <v>766</v>
      </c>
      <c r="B420" s="74" t="s">
        <v>434</v>
      </c>
      <c r="C420" s="73">
        <v>1</v>
      </c>
      <c r="D420" s="73">
        <f>ROUND(Лист1!D420*1.069,0)</f>
        <v>357</v>
      </c>
      <c r="E420" s="73"/>
      <c r="F420" s="73"/>
      <c r="G420" s="76">
        <f t="shared" si="38"/>
        <v>357</v>
      </c>
      <c r="H420" s="11">
        <f t="shared" si="39"/>
        <v>714</v>
      </c>
    </row>
    <row r="421" spans="1:8" hidden="1">
      <c r="A421" s="73" t="s">
        <v>767</v>
      </c>
      <c r="B421" s="74" t="s">
        <v>241</v>
      </c>
      <c r="C421" s="73">
        <v>1</v>
      </c>
      <c r="D421" s="73">
        <f>ROUND(Лист1!D421*1.069,2)</f>
        <v>446.31</v>
      </c>
      <c r="E421" s="73"/>
      <c r="F421" s="73"/>
      <c r="G421" s="76">
        <f t="shared" si="38"/>
        <v>446.31</v>
      </c>
      <c r="H421" s="11">
        <f t="shared" si="39"/>
        <v>892.62</v>
      </c>
    </row>
    <row r="422" spans="1:8" hidden="1">
      <c r="A422" s="73" t="s">
        <v>768</v>
      </c>
      <c r="B422" s="74" t="s">
        <v>242</v>
      </c>
      <c r="C422" s="73">
        <v>1</v>
      </c>
      <c r="D422" s="73">
        <f>ROUND(Лист1!D422*1.069,0)</f>
        <v>480</v>
      </c>
      <c r="E422" s="73"/>
      <c r="F422" s="73"/>
      <c r="G422" s="76">
        <f t="shared" si="38"/>
        <v>480</v>
      </c>
      <c r="H422" s="11">
        <f t="shared" si="39"/>
        <v>960</v>
      </c>
    </row>
    <row r="423" spans="1:8" hidden="1">
      <c r="A423" s="73" t="s">
        <v>769</v>
      </c>
      <c r="B423" s="74" t="s">
        <v>244</v>
      </c>
      <c r="C423" s="73">
        <v>0.25</v>
      </c>
      <c r="D423" s="73">
        <f>ROUND(Лист1!D423*1.069,0)</f>
        <v>357</v>
      </c>
      <c r="E423" s="73"/>
      <c r="F423" s="73"/>
      <c r="G423" s="76">
        <f t="shared" si="38"/>
        <v>89.25</v>
      </c>
      <c r="H423" s="11">
        <f t="shared" si="39"/>
        <v>178.5</v>
      </c>
    </row>
    <row r="424" spans="1:8" hidden="1">
      <c r="A424" s="73" t="s">
        <v>770</v>
      </c>
      <c r="B424" s="74" t="s">
        <v>243</v>
      </c>
      <c r="C424" s="73">
        <v>1</v>
      </c>
      <c r="D424" s="73">
        <f>ROUND(Лист1!D424*1.069,0)</f>
        <v>357</v>
      </c>
      <c r="E424" s="73"/>
      <c r="F424" s="73"/>
      <c r="G424" s="76">
        <f t="shared" si="38"/>
        <v>357</v>
      </c>
      <c r="H424" s="11">
        <f t="shared" si="39"/>
        <v>714</v>
      </c>
    </row>
    <row r="425" spans="1:8" hidden="1">
      <c r="A425" s="73" t="s">
        <v>771</v>
      </c>
      <c r="B425" s="74" t="s">
        <v>245</v>
      </c>
      <c r="C425" s="73">
        <v>1</v>
      </c>
      <c r="D425" s="73">
        <f>ROUND(Лист1!D425*1.069,0)</f>
        <v>357</v>
      </c>
      <c r="E425" s="73"/>
      <c r="F425" s="73"/>
      <c r="G425" s="76">
        <f t="shared" si="38"/>
        <v>357</v>
      </c>
      <c r="H425" s="11">
        <f t="shared" si="39"/>
        <v>714</v>
      </c>
    </row>
    <row r="426" spans="1:8" hidden="1">
      <c r="A426" s="73" t="s">
        <v>772</v>
      </c>
      <c r="B426" s="74" t="s">
        <v>246</v>
      </c>
      <c r="C426" s="73">
        <v>2</v>
      </c>
      <c r="D426" s="73">
        <f>ROUND(Лист1!D426*1.069,0)</f>
        <v>427</v>
      </c>
      <c r="E426" s="73"/>
      <c r="F426" s="73"/>
      <c r="G426" s="76">
        <f t="shared" si="38"/>
        <v>854</v>
      </c>
      <c r="H426" s="11">
        <f t="shared" si="39"/>
        <v>1708</v>
      </c>
    </row>
    <row r="427" spans="1:8" hidden="1">
      <c r="A427" s="73" t="s">
        <v>773</v>
      </c>
      <c r="B427" s="74" t="s">
        <v>247</v>
      </c>
      <c r="C427" s="73">
        <v>1</v>
      </c>
      <c r="D427" s="73">
        <f>ROUND(Лист1!D427*1.069,0)</f>
        <v>370</v>
      </c>
      <c r="E427" s="73"/>
      <c r="F427" s="73"/>
      <c r="G427" s="76">
        <f t="shared" si="38"/>
        <v>370</v>
      </c>
      <c r="H427" s="11">
        <f t="shared" si="39"/>
        <v>740</v>
      </c>
    </row>
    <row r="428" spans="1:8" hidden="1">
      <c r="A428" s="73" t="s">
        <v>774</v>
      </c>
      <c r="B428" s="74" t="s">
        <v>248</v>
      </c>
      <c r="C428" s="73">
        <v>1</v>
      </c>
      <c r="D428" s="73">
        <f>ROUND(Лист1!D428*1.069,0)</f>
        <v>481</v>
      </c>
      <c r="E428" s="73"/>
      <c r="F428" s="73"/>
      <c r="G428" s="76">
        <f t="shared" si="38"/>
        <v>481</v>
      </c>
      <c r="H428" s="11">
        <f t="shared" si="39"/>
        <v>962</v>
      </c>
    </row>
    <row r="429" spans="1:8" hidden="1">
      <c r="A429" s="73" t="s">
        <v>775</v>
      </c>
      <c r="B429" s="74" t="s">
        <v>249</v>
      </c>
      <c r="C429" s="73">
        <v>1</v>
      </c>
      <c r="D429" s="73">
        <f>ROUND(Лист1!D429*1.069,0)</f>
        <v>385</v>
      </c>
      <c r="E429" s="73"/>
      <c r="F429" s="73"/>
      <c r="G429" s="76">
        <f t="shared" si="38"/>
        <v>385</v>
      </c>
      <c r="H429" s="11">
        <f t="shared" si="39"/>
        <v>770</v>
      </c>
    </row>
    <row r="430" spans="1:8" hidden="1">
      <c r="A430" s="73" t="s">
        <v>776</v>
      </c>
      <c r="B430" s="74" t="s">
        <v>250</v>
      </c>
      <c r="C430" s="73">
        <v>1</v>
      </c>
      <c r="D430" s="73">
        <f>ROUND(Лист1!D430*1.069,0)</f>
        <v>357</v>
      </c>
      <c r="E430" s="73"/>
      <c r="F430" s="73"/>
      <c r="G430" s="76">
        <f t="shared" si="38"/>
        <v>357</v>
      </c>
      <c r="H430" s="11">
        <f t="shared" si="39"/>
        <v>714</v>
      </c>
    </row>
    <row r="431" spans="1:8" hidden="1">
      <c r="A431" s="73" t="s">
        <v>777</v>
      </c>
      <c r="B431" s="74" t="s">
        <v>251</v>
      </c>
      <c r="C431" s="73">
        <v>0.25</v>
      </c>
      <c r="D431" s="73">
        <f>ROUND(Лист1!D431*1.069,0)</f>
        <v>357</v>
      </c>
      <c r="E431" s="73"/>
      <c r="F431" s="73"/>
      <c r="G431" s="76">
        <f t="shared" si="38"/>
        <v>89.25</v>
      </c>
      <c r="H431" s="11">
        <f t="shared" si="39"/>
        <v>178.5</v>
      </c>
    </row>
    <row r="432" spans="1:8" hidden="1">
      <c r="A432" s="73" t="s">
        <v>778</v>
      </c>
      <c r="B432" s="74" t="s">
        <v>421</v>
      </c>
      <c r="C432" s="73">
        <v>1</v>
      </c>
      <c r="D432" s="73">
        <f>ROUND(Лист1!D432*1.069,0)</f>
        <v>434</v>
      </c>
      <c r="E432" s="73"/>
      <c r="F432" s="73"/>
      <c r="G432" s="76">
        <f t="shared" si="38"/>
        <v>434</v>
      </c>
      <c r="H432" s="11">
        <f t="shared" si="39"/>
        <v>868</v>
      </c>
    </row>
    <row r="433" spans="1:8" hidden="1">
      <c r="A433" s="73" t="s">
        <v>779</v>
      </c>
      <c r="B433" s="74" t="s">
        <v>252</v>
      </c>
      <c r="C433" s="73">
        <v>0.25</v>
      </c>
      <c r="D433" s="73">
        <f>ROUND(Лист1!D433*1.069,0)</f>
        <v>443</v>
      </c>
      <c r="E433" s="73"/>
      <c r="F433" s="73"/>
      <c r="G433" s="76">
        <f t="shared" si="38"/>
        <v>110.75</v>
      </c>
      <c r="H433" s="11">
        <f t="shared" si="39"/>
        <v>221.5</v>
      </c>
    </row>
    <row r="434" spans="1:8" hidden="1">
      <c r="A434" s="73" t="s">
        <v>780</v>
      </c>
      <c r="B434" s="74" t="s">
        <v>223</v>
      </c>
      <c r="C434" s="73">
        <v>7.5</v>
      </c>
      <c r="D434" s="73">
        <f>ROUND(Лист1!D434*1.069,0)</f>
        <v>343</v>
      </c>
      <c r="E434" s="73"/>
      <c r="F434" s="73"/>
      <c r="G434" s="76">
        <f t="shared" si="38"/>
        <v>2572.5</v>
      </c>
      <c r="H434" s="11">
        <f t="shared" si="39"/>
        <v>5145</v>
      </c>
    </row>
    <row r="435" spans="1:8" hidden="1">
      <c r="A435" s="73" t="s">
        <v>781</v>
      </c>
      <c r="B435" s="74" t="s">
        <v>253</v>
      </c>
      <c r="C435" s="73">
        <v>1</v>
      </c>
      <c r="D435" s="73">
        <f>ROUND(Лист1!D435*1.069,0)</f>
        <v>343</v>
      </c>
      <c r="E435" s="73"/>
      <c r="F435" s="73"/>
      <c r="G435" s="76">
        <f t="shared" si="38"/>
        <v>343</v>
      </c>
      <c r="H435" s="11">
        <f t="shared" si="39"/>
        <v>686</v>
      </c>
    </row>
    <row r="436" spans="1:8" hidden="1">
      <c r="A436" s="73" t="s">
        <v>782</v>
      </c>
      <c r="B436" s="74" t="s">
        <v>435</v>
      </c>
      <c r="C436" s="73">
        <v>1</v>
      </c>
      <c r="D436" s="73">
        <f>ROUND(Лист1!D436*1.069,0)</f>
        <v>394</v>
      </c>
      <c r="E436" s="73"/>
      <c r="F436" s="73"/>
      <c r="G436" s="76">
        <f t="shared" si="38"/>
        <v>394</v>
      </c>
      <c r="H436" s="11">
        <f t="shared" si="39"/>
        <v>788</v>
      </c>
    </row>
    <row r="437" spans="1:8" hidden="1">
      <c r="A437" s="73" t="s">
        <v>783</v>
      </c>
      <c r="B437" s="74" t="s">
        <v>254</v>
      </c>
      <c r="C437" s="73">
        <v>1</v>
      </c>
      <c r="D437" s="73">
        <f>ROUND(Лист1!D437*1.069,0)</f>
        <v>321</v>
      </c>
      <c r="E437" s="73"/>
      <c r="F437" s="73"/>
      <c r="G437" s="76">
        <f t="shared" si="38"/>
        <v>321</v>
      </c>
      <c r="H437" s="11">
        <f t="shared" si="39"/>
        <v>642</v>
      </c>
    </row>
    <row r="438" spans="1:8" hidden="1">
      <c r="A438" s="73" t="s">
        <v>784</v>
      </c>
      <c r="B438" s="74" t="s">
        <v>255</v>
      </c>
      <c r="C438" s="73">
        <v>1</v>
      </c>
      <c r="D438" s="73">
        <f>ROUND(Лист1!D438*1.069,0)</f>
        <v>308</v>
      </c>
      <c r="E438" s="73"/>
      <c r="F438" s="73"/>
      <c r="G438" s="76">
        <f t="shared" si="38"/>
        <v>308</v>
      </c>
      <c r="H438" s="11">
        <f t="shared" si="39"/>
        <v>616</v>
      </c>
    </row>
    <row r="439" spans="1:8" hidden="1">
      <c r="A439" s="73" t="s">
        <v>785</v>
      </c>
      <c r="B439" s="74" t="s">
        <v>255</v>
      </c>
      <c r="C439" s="73">
        <v>0.75</v>
      </c>
      <c r="D439" s="73">
        <f>ROUND(Лист1!D439*1.069,0)</f>
        <v>308</v>
      </c>
      <c r="E439" s="73"/>
      <c r="F439" s="73"/>
      <c r="G439" s="76">
        <f t="shared" si="38"/>
        <v>231</v>
      </c>
      <c r="H439" s="11">
        <f t="shared" si="39"/>
        <v>462</v>
      </c>
    </row>
    <row r="440" spans="1:8" hidden="1">
      <c r="A440" s="73" t="s">
        <v>786</v>
      </c>
      <c r="B440" s="74" t="s">
        <v>256</v>
      </c>
      <c r="C440" s="73">
        <v>0.25</v>
      </c>
      <c r="D440" s="73">
        <f>ROUND(Лист1!D440*1.069,0)</f>
        <v>308</v>
      </c>
      <c r="E440" s="73"/>
      <c r="F440" s="73"/>
      <c r="G440" s="76">
        <f t="shared" si="38"/>
        <v>77</v>
      </c>
      <c r="H440" s="11">
        <f t="shared" si="39"/>
        <v>154</v>
      </c>
    </row>
    <row r="441" spans="1:8" hidden="1">
      <c r="A441" s="73" t="s">
        <v>787</v>
      </c>
      <c r="B441" s="74" t="s">
        <v>257</v>
      </c>
      <c r="C441" s="73">
        <v>0.5</v>
      </c>
      <c r="D441" s="73">
        <f>ROUND(Лист1!D441*1.069,0)</f>
        <v>308</v>
      </c>
      <c r="E441" s="73"/>
      <c r="F441" s="73"/>
      <c r="G441" s="76">
        <f t="shared" si="38"/>
        <v>154</v>
      </c>
      <c r="H441" s="11">
        <f t="shared" si="39"/>
        <v>308</v>
      </c>
    </row>
    <row r="442" spans="1:8" hidden="1">
      <c r="A442" s="73" t="s">
        <v>788</v>
      </c>
      <c r="B442" s="74" t="s">
        <v>258</v>
      </c>
      <c r="C442" s="73">
        <v>0.5</v>
      </c>
      <c r="D442" s="73">
        <f>ROUND(Лист1!D442*1.069,0)</f>
        <v>308</v>
      </c>
      <c r="E442" s="73"/>
      <c r="F442" s="73"/>
      <c r="G442" s="76">
        <f t="shared" si="38"/>
        <v>154</v>
      </c>
      <c r="H442" s="11">
        <f t="shared" si="39"/>
        <v>308</v>
      </c>
    </row>
    <row r="443" spans="1:8" hidden="1">
      <c r="A443" s="73" t="s">
        <v>812</v>
      </c>
      <c r="B443" s="74" t="s">
        <v>224</v>
      </c>
      <c r="C443" s="73">
        <v>4.25</v>
      </c>
      <c r="D443" s="73">
        <f>ROUND(Лист1!D443*1.069,0)</f>
        <v>308</v>
      </c>
      <c r="E443" s="73"/>
      <c r="F443" s="73"/>
      <c r="G443" s="76">
        <f t="shared" si="38"/>
        <v>1309</v>
      </c>
      <c r="H443" s="11">
        <f t="shared" si="39"/>
        <v>2618</v>
      </c>
    </row>
    <row r="444" spans="1:8" hidden="1">
      <c r="A444" s="73" t="s">
        <v>813</v>
      </c>
      <c r="B444" s="74" t="s">
        <v>259</v>
      </c>
      <c r="C444" s="73">
        <v>0.25</v>
      </c>
      <c r="D444" s="73">
        <f>ROUND(Лист1!D444*1.069,0)</f>
        <v>308</v>
      </c>
      <c r="E444" s="73"/>
      <c r="F444" s="73"/>
      <c r="G444" s="76">
        <f t="shared" si="38"/>
        <v>77</v>
      </c>
      <c r="H444" s="11">
        <f t="shared" si="39"/>
        <v>154</v>
      </c>
    </row>
    <row r="445" spans="1:8" hidden="1">
      <c r="A445" s="73" t="s">
        <v>814</v>
      </c>
      <c r="B445" s="74" t="s">
        <v>260</v>
      </c>
      <c r="C445" s="73">
        <v>0.25</v>
      </c>
      <c r="D445" s="73">
        <f>ROUND(Лист1!D445*1.069,0)</f>
        <v>308</v>
      </c>
      <c r="E445" s="73"/>
      <c r="F445" s="73"/>
      <c r="G445" s="76">
        <f t="shared" si="38"/>
        <v>77</v>
      </c>
      <c r="H445" s="11">
        <f t="shared" si="39"/>
        <v>154</v>
      </c>
    </row>
    <row r="446" spans="1:8" hidden="1">
      <c r="A446" s="73" t="s">
        <v>815</v>
      </c>
      <c r="B446" s="74" t="s">
        <v>261</v>
      </c>
      <c r="C446" s="73">
        <v>0.25</v>
      </c>
      <c r="D446" s="73">
        <f>ROUND(Лист1!D446*1.069,0)</f>
        <v>308</v>
      </c>
      <c r="E446" s="73"/>
      <c r="F446" s="73"/>
      <c r="G446" s="76">
        <f t="shared" si="38"/>
        <v>77</v>
      </c>
      <c r="H446" s="11">
        <f t="shared" si="39"/>
        <v>154</v>
      </c>
    </row>
    <row r="447" spans="1:8" hidden="1">
      <c r="A447" s="73" t="s">
        <v>816</v>
      </c>
      <c r="B447" s="74" t="s">
        <v>262</v>
      </c>
      <c r="C447" s="73">
        <v>0.5</v>
      </c>
      <c r="D447" s="73">
        <f>ROUND(Лист1!D447*1.069,0)</f>
        <v>308</v>
      </c>
      <c r="E447" s="73"/>
      <c r="F447" s="73"/>
      <c r="G447" s="76">
        <f t="shared" si="38"/>
        <v>154</v>
      </c>
      <c r="H447" s="11">
        <f>G447*2</f>
        <v>308</v>
      </c>
    </row>
    <row r="448" spans="1:8" hidden="1">
      <c r="A448" s="73" t="s">
        <v>884</v>
      </c>
      <c r="B448" s="74" t="s">
        <v>263</v>
      </c>
      <c r="C448" s="73">
        <v>0.5</v>
      </c>
      <c r="D448" s="73">
        <f>ROUND(Лист1!D448*1.069,0)</f>
        <v>308</v>
      </c>
      <c r="E448" s="73"/>
      <c r="F448" s="73"/>
      <c r="G448" s="76">
        <f t="shared" si="38"/>
        <v>154</v>
      </c>
      <c r="H448" s="11">
        <f>G448*2</f>
        <v>308</v>
      </c>
    </row>
    <row r="449" spans="1:8" hidden="1">
      <c r="A449" s="73" t="s">
        <v>885</v>
      </c>
      <c r="B449" s="74" t="s">
        <v>264</v>
      </c>
      <c r="C449" s="73">
        <v>0.5</v>
      </c>
      <c r="D449" s="73">
        <f>ROUND(Лист1!D449*1.069,0)</f>
        <v>308</v>
      </c>
      <c r="E449" s="73"/>
      <c r="F449" s="73"/>
      <c r="G449" s="76">
        <f t="shared" si="38"/>
        <v>154</v>
      </c>
      <c r="H449" s="11">
        <f>G449*2</f>
        <v>308</v>
      </c>
    </row>
    <row r="450" spans="1:8" hidden="1">
      <c r="A450" s="73" t="s">
        <v>392</v>
      </c>
      <c r="B450" s="74" t="s">
        <v>817</v>
      </c>
      <c r="C450" s="73">
        <v>0.5</v>
      </c>
      <c r="D450" s="73">
        <f>ROUND(Лист1!D450*1.069,0)</f>
        <v>299</v>
      </c>
      <c r="E450" s="73"/>
      <c r="F450" s="73"/>
      <c r="G450" s="76">
        <f t="shared" si="38"/>
        <v>149.5</v>
      </c>
      <c r="H450" s="11">
        <f>G450*2</f>
        <v>299</v>
      </c>
    </row>
    <row r="451" spans="1:8" hidden="1">
      <c r="A451" s="73"/>
      <c r="B451" s="74"/>
      <c r="C451" s="73"/>
      <c r="D451" s="73"/>
      <c r="E451" s="73"/>
      <c r="F451" s="73"/>
      <c r="G451" s="76"/>
      <c r="H451" s="11"/>
    </row>
    <row r="452" spans="1:8" hidden="1">
      <c r="A452" s="73"/>
      <c r="B452" s="79" t="s">
        <v>681</v>
      </c>
      <c r="C452" s="73">
        <f>SUM(C383:C450)</f>
        <v>83.75</v>
      </c>
      <c r="D452" s="73"/>
      <c r="E452" s="73">
        <f>SUM(E383:E450)</f>
        <v>0</v>
      </c>
      <c r="F452" s="73">
        <f>SUM(F383:F450)</f>
        <v>0</v>
      </c>
      <c r="G452" s="76">
        <f>SUM(G383:G450)</f>
        <v>34247.230000000003</v>
      </c>
      <c r="H452" s="11">
        <f>SUM(H383:H450)</f>
        <v>68494.460000000006</v>
      </c>
    </row>
    <row r="453" spans="1:8" hidden="1">
      <c r="A453" s="73"/>
      <c r="B453" s="79" t="s">
        <v>682</v>
      </c>
      <c r="C453" s="76">
        <f>C452-C454-C455-C456</f>
        <v>30.25</v>
      </c>
      <c r="D453" s="73"/>
      <c r="E453" s="73">
        <f>SUM(E383:E407)</f>
        <v>0</v>
      </c>
      <c r="F453" s="73">
        <f>SUM(F383:F407)</f>
        <v>0</v>
      </c>
      <c r="G453" s="76">
        <f>G452-G454-G455-G456</f>
        <v>14684.95</v>
      </c>
      <c r="H453" s="11">
        <f>H452-H454-H455-H456</f>
        <v>29369.9</v>
      </c>
    </row>
    <row r="454" spans="1:8" hidden="1">
      <c r="A454" s="73"/>
      <c r="B454" s="79" t="s">
        <v>683</v>
      </c>
      <c r="C454" s="73">
        <f>SUM(C409:C436)</f>
        <v>42.5</v>
      </c>
      <c r="D454" s="73"/>
      <c r="E454" s="73">
        <f>SUM(E409:E436)</f>
        <v>0</v>
      </c>
      <c r="F454" s="73">
        <f>SUM(F409:F436)</f>
        <v>0</v>
      </c>
      <c r="G454" s="76">
        <f>SUM(G409:G436)</f>
        <v>16165.78</v>
      </c>
      <c r="H454" s="11">
        <f>SUM(H409:H436)</f>
        <v>32331.56</v>
      </c>
    </row>
    <row r="455" spans="1:8" hidden="1">
      <c r="A455" s="73"/>
      <c r="B455" s="79" t="s">
        <v>719</v>
      </c>
      <c r="C455" s="73">
        <f>SUM(C437:C449)</f>
        <v>10.5</v>
      </c>
      <c r="D455" s="73"/>
      <c r="E455" s="73">
        <f>SUM(E437:E449)</f>
        <v>0</v>
      </c>
      <c r="F455" s="73">
        <f>SUM(F437:F449)</f>
        <v>0</v>
      </c>
      <c r="G455" s="76">
        <f>SUM(G437:G449)</f>
        <v>3247</v>
      </c>
      <c r="H455" s="11">
        <f>SUM(H437:H449)</f>
        <v>6494</v>
      </c>
    </row>
    <row r="456" spans="1:8" hidden="1">
      <c r="A456" s="73"/>
      <c r="B456" s="79" t="s">
        <v>684</v>
      </c>
      <c r="C456" s="73">
        <f>SUM(C450:C450)</f>
        <v>0.5</v>
      </c>
      <c r="D456" s="73"/>
      <c r="E456" s="73">
        <f>SUM(E450:E450)</f>
        <v>0</v>
      </c>
      <c r="F456" s="73">
        <f>SUM(F450:F450)</f>
        <v>0</v>
      </c>
      <c r="G456" s="76">
        <f>SUM(G450:G450)</f>
        <v>149.5</v>
      </c>
      <c r="H456" s="11">
        <f>SUM(H450:H450)</f>
        <v>299</v>
      </c>
    </row>
    <row r="457" spans="1:8" hidden="1">
      <c r="A457" s="73"/>
      <c r="B457" s="74"/>
      <c r="C457" s="73"/>
      <c r="D457" s="73"/>
      <c r="E457" s="73"/>
      <c r="F457" s="73"/>
      <c r="G457" s="76">
        <f>C457*D457</f>
        <v>0</v>
      </c>
      <c r="H457" s="11">
        <f>G457*12</f>
        <v>0</v>
      </c>
    </row>
    <row r="458" spans="1:8" ht="10.5" hidden="1" customHeight="1">
      <c r="A458" s="73"/>
      <c r="B458" s="74"/>
      <c r="C458" s="73"/>
      <c r="D458" s="73"/>
      <c r="E458" s="73"/>
      <c r="F458" s="73"/>
      <c r="G458" s="76">
        <f>C458*D458</f>
        <v>0</v>
      </c>
      <c r="H458" s="11">
        <f>G458*12</f>
        <v>0</v>
      </c>
    </row>
    <row r="459" spans="1:8" ht="15" hidden="1" customHeight="1">
      <c r="A459" s="73"/>
      <c r="B459" s="795" t="s">
        <v>887</v>
      </c>
      <c r="C459" s="795"/>
      <c r="D459" s="73"/>
      <c r="E459" s="73"/>
      <c r="F459" s="73"/>
      <c r="G459" s="76">
        <f>C459*D459</f>
        <v>0</v>
      </c>
      <c r="H459" s="11">
        <f>G459*12</f>
        <v>0</v>
      </c>
    </row>
    <row r="460" spans="1:8" hidden="1">
      <c r="A460" s="73" t="s">
        <v>658</v>
      </c>
      <c r="B460" s="74" t="s">
        <v>265</v>
      </c>
      <c r="C460" s="73">
        <v>1</v>
      </c>
      <c r="D460" s="73">
        <f>ROUND(Лист1!D460*1.069,2)</f>
        <v>532.67999999999995</v>
      </c>
      <c r="E460" s="73"/>
      <c r="F460" s="73"/>
      <c r="G460" s="76">
        <f t="shared" ref="G460:G467" si="40">ROUND(C460*D460,2)</f>
        <v>532.67999999999995</v>
      </c>
      <c r="H460" s="11">
        <f t="shared" ref="H460:H467" si="41">G460*2</f>
        <v>1065.3599999999999</v>
      </c>
    </row>
    <row r="461" spans="1:8" hidden="1">
      <c r="A461" s="73" t="s">
        <v>660</v>
      </c>
      <c r="B461" s="74" t="s">
        <v>266</v>
      </c>
      <c r="C461" s="73">
        <v>1</v>
      </c>
      <c r="D461" s="73">
        <f>ROUND(Лист1!D461*1.069,0)</f>
        <v>434</v>
      </c>
      <c r="E461" s="73"/>
      <c r="F461" s="73"/>
      <c r="G461" s="76">
        <f t="shared" si="40"/>
        <v>434</v>
      </c>
      <c r="H461" s="11">
        <f t="shared" si="41"/>
        <v>868</v>
      </c>
    </row>
    <row r="462" spans="1:8" hidden="1">
      <c r="A462" s="73" t="s">
        <v>661</v>
      </c>
      <c r="B462" s="74" t="s">
        <v>709</v>
      </c>
      <c r="C462" s="73">
        <v>0.25</v>
      </c>
      <c r="D462" s="73">
        <f>ROUND(Лист1!D462*1.069,0)</f>
        <v>471</v>
      </c>
      <c r="E462" s="73"/>
      <c r="F462" s="73"/>
      <c r="G462" s="76">
        <f t="shared" si="40"/>
        <v>117.75</v>
      </c>
      <c r="H462" s="11">
        <f t="shared" si="41"/>
        <v>235.5</v>
      </c>
    </row>
    <row r="463" spans="1:8" hidden="1">
      <c r="A463" s="73" t="s">
        <v>662</v>
      </c>
      <c r="B463" s="74" t="s">
        <v>267</v>
      </c>
      <c r="C463" s="73">
        <v>0.5</v>
      </c>
      <c r="D463" s="73">
        <f>ROUND(Лист1!D463*1.069,0)</f>
        <v>484</v>
      </c>
      <c r="E463" s="73"/>
      <c r="F463" s="73"/>
      <c r="G463" s="76">
        <f t="shared" si="40"/>
        <v>242</v>
      </c>
      <c r="H463" s="11">
        <f t="shared" si="41"/>
        <v>484</v>
      </c>
    </row>
    <row r="464" spans="1:8" hidden="1">
      <c r="A464" s="73" t="s">
        <v>663</v>
      </c>
      <c r="B464" s="74" t="s">
        <v>818</v>
      </c>
      <c r="C464" s="73">
        <v>1.5</v>
      </c>
      <c r="D464" s="73">
        <f>ROUND(Лист1!D464*1.069,0)</f>
        <v>434</v>
      </c>
      <c r="E464" s="73"/>
      <c r="F464" s="73"/>
      <c r="G464" s="76">
        <f t="shared" si="40"/>
        <v>651</v>
      </c>
      <c r="H464" s="11">
        <f t="shared" si="41"/>
        <v>1302</v>
      </c>
    </row>
    <row r="465" spans="1:8" hidden="1">
      <c r="A465" s="73" t="s">
        <v>664</v>
      </c>
      <c r="B465" s="74" t="s">
        <v>268</v>
      </c>
      <c r="C465" s="73">
        <v>1</v>
      </c>
      <c r="D465" s="73">
        <f>ROUND(Лист1!D465*1.069,0)</f>
        <v>370</v>
      </c>
      <c r="E465" s="73"/>
      <c r="F465" s="73"/>
      <c r="G465" s="76">
        <f t="shared" si="40"/>
        <v>370</v>
      </c>
      <c r="H465" s="11">
        <f t="shared" si="41"/>
        <v>740</v>
      </c>
    </row>
    <row r="466" spans="1:8" hidden="1">
      <c r="A466" s="73" t="s">
        <v>665</v>
      </c>
      <c r="B466" s="74" t="s">
        <v>269</v>
      </c>
      <c r="C466" s="73">
        <v>0.5</v>
      </c>
      <c r="D466" s="73">
        <f>ROUND(Лист1!D466*1.069,0)</f>
        <v>407</v>
      </c>
      <c r="E466" s="73"/>
      <c r="F466" s="73"/>
      <c r="G466" s="76">
        <f t="shared" si="40"/>
        <v>203.5</v>
      </c>
      <c r="H466" s="11">
        <f t="shared" si="41"/>
        <v>407</v>
      </c>
    </row>
    <row r="467" spans="1:8" hidden="1">
      <c r="A467" s="73" t="s">
        <v>666</v>
      </c>
      <c r="B467" s="74" t="s">
        <v>270</v>
      </c>
      <c r="C467" s="73">
        <v>1</v>
      </c>
      <c r="D467" s="73">
        <f>ROUND(Лист1!D467*1.069,0)</f>
        <v>308</v>
      </c>
      <c r="E467" s="73"/>
      <c r="F467" s="73"/>
      <c r="G467" s="76">
        <f t="shared" si="40"/>
        <v>308</v>
      </c>
      <c r="H467" s="11">
        <f t="shared" si="41"/>
        <v>616</v>
      </c>
    </row>
    <row r="468" spans="1:8" ht="16.5" hidden="1" customHeight="1">
      <c r="A468" s="73"/>
      <c r="B468" s="74"/>
      <c r="C468" s="73"/>
      <c r="D468" s="73"/>
      <c r="E468" s="73"/>
      <c r="F468" s="73"/>
      <c r="G468" s="76">
        <f>C468*D468</f>
        <v>0</v>
      </c>
      <c r="H468" s="11">
        <f>G468*12</f>
        <v>0</v>
      </c>
    </row>
    <row r="469" spans="1:8" hidden="1">
      <c r="A469" s="73"/>
      <c r="B469" s="79" t="s">
        <v>681</v>
      </c>
      <c r="C469" s="73">
        <f>SUM(C460:C467)</f>
        <v>6.75</v>
      </c>
      <c r="D469" s="73"/>
      <c r="E469" s="73">
        <f>SUM(E460:E467)</f>
        <v>0</v>
      </c>
      <c r="F469" s="73">
        <f>SUM(F460:F467)</f>
        <v>0</v>
      </c>
      <c r="G469" s="76">
        <f>SUM(G460:G467)</f>
        <v>2858.93</v>
      </c>
      <c r="H469" s="11">
        <f>SUM(H460:H467)</f>
        <v>5717.86</v>
      </c>
    </row>
    <row r="470" spans="1:8" hidden="1">
      <c r="A470" s="73"/>
      <c r="B470" s="79" t="s">
        <v>682</v>
      </c>
      <c r="C470" s="73">
        <f>SUM(C460:C463)</f>
        <v>2.75</v>
      </c>
      <c r="D470" s="73"/>
      <c r="E470" s="73">
        <f>SUM(E460:E463)</f>
        <v>0</v>
      </c>
      <c r="F470" s="73">
        <f>SUM(F460:F463)</f>
        <v>0</v>
      </c>
      <c r="G470" s="76">
        <f>SUM(G460:G463)</f>
        <v>1326.43</v>
      </c>
      <c r="H470" s="11">
        <f>SUM(H460:H463)</f>
        <v>2652.86</v>
      </c>
    </row>
    <row r="471" spans="1:8" hidden="1">
      <c r="A471" s="73"/>
      <c r="B471" s="79" t="s">
        <v>818</v>
      </c>
      <c r="C471" s="73">
        <f>SUM(C464:C466)</f>
        <v>3</v>
      </c>
      <c r="D471" s="73"/>
      <c r="E471" s="73">
        <f>SUM(E464:E466)</f>
        <v>0</v>
      </c>
      <c r="F471" s="73">
        <f>SUM(F464:F466)</f>
        <v>0</v>
      </c>
      <c r="G471" s="76">
        <f>SUM(G464:G466)</f>
        <v>1224.5</v>
      </c>
      <c r="H471" s="11">
        <f>SUM(H464:H466)</f>
        <v>2449</v>
      </c>
    </row>
    <row r="472" spans="1:8" hidden="1">
      <c r="A472" s="73"/>
      <c r="B472" s="79" t="s">
        <v>819</v>
      </c>
      <c r="C472" s="73">
        <f>C467</f>
        <v>1</v>
      </c>
      <c r="D472" s="73"/>
      <c r="E472" s="73">
        <f>E467</f>
        <v>0</v>
      </c>
      <c r="F472" s="73">
        <f>F467</f>
        <v>0</v>
      </c>
      <c r="G472" s="76">
        <f>G467</f>
        <v>308</v>
      </c>
      <c r="H472" s="11">
        <f>H467</f>
        <v>616</v>
      </c>
    </row>
    <row r="473" spans="1:8" ht="6" hidden="1" customHeight="1">
      <c r="A473" s="73"/>
      <c r="B473" s="74"/>
      <c r="C473" s="73"/>
      <c r="D473" s="73"/>
      <c r="E473" s="73"/>
      <c r="F473" s="73"/>
      <c r="G473" s="76">
        <f t="shared" ref="G473:G479" si="42">C473*D473</f>
        <v>0</v>
      </c>
      <c r="H473" s="11">
        <f>G473*12</f>
        <v>0</v>
      </c>
    </row>
    <row r="474" spans="1:8" ht="2.25" hidden="1" customHeight="1">
      <c r="A474" s="73"/>
      <c r="B474" s="74"/>
      <c r="C474" s="73"/>
      <c r="D474" s="73"/>
      <c r="E474" s="73"/>
      <c r="F474" s="73"/>
      <c r="G474" s="76">
        <f t="shared" si="42"/>
        <v>0</v>
      </c>
      <c r="H474" s="11">
        <f>G474*12</f>
        <v>0</v>
      </c>
    </row>
    <row r="475" spans="1:8" ht="41.25" hidden="1" customHeight="1">
      <c r="A475" s="73"/>
      <c r="B475" s="794" t="s">
        <v>888</v>
      </c>
      <c r="C475" s="794"/>
      <c r="D475" s="794"/>
      <c r="E475" s="73"/>
      <c r="F475" s="73"/>
      <c r="G475" s="76">
        <f t="shared" si="42"/>
        <v>0</v>
      </c>
      <c r="H475" s="11">
        <f>G475*12</f>
        <v>0</v>
      </c>
    </row>
    <row r="476" spans="1:8" ht="16.5" hidden="1" customHeight="1">
      <c r="A476" s="73" t="s">
        <v>658</v>
      </c>
      <c r="B476" s="74" t="s">
        <v>720</v>
      </c>
      <c r="C476" s="73">
        <v>2.5</v>
      </c>
      <c r="D476" s="73">
        <f>ROUND(Лист1!D476*1.069,2)</f>
        <v>490.4</v>
      </c>
      <c r="E476" s="73"/>
      <c r="F476" s="73"/>
      <c r="G476" s="76">
        <f t="shared" si="42"/>
        <v>1226</v>
      </c>
      <c r="H476" s="11">
        <f>G476*2</f>
        <v>2452</v>
      </c>
    </row>
    <row r="477" spans="1:8" ht="28.5" hidden="1" customHeight="1">
      <c r="A477" s="73" t="s">
        <v>660</v>
      </c>
      <c r="B477" s="74" t="s">
        <v>271</v>
      </c>
      <c r="C477" s="73">
        <v>0.25</v>
      </c>
      <c r="D477" s="73">
        <f>ROUND(Лист1!D477*1.069,0)</f>
        <v>370</v>
      </c>
      <c r="E477" s="73"/>
      <c r="F477" s="73"/>
      <c r="G477" s="76">
        <f t="shared" si="42"/>
        <v>92.5</v>
      </c>
      <c r="H477" s="11">
        <f>G477*2</f>
        <v>185</v>
      </c>
    </row>
    <row r="478" spans="1:8" hidden="1">
      <c r="A478" s="73" t="s">
        <v>661</v>
      </c>
      <c r="B478" s="74" t="s">
        <v>272</v>
      </c>
      <c r="C478" s="73">
        <v>1</v>
      </c>
      <c r="D478" s="73">
        <f>ROUND(Лист1!D478*1.069,0)</f>
        <v>308</v>
      </c>
      <c r="E478" s="73"/>
      <c r="F478" s="73"/>
      <c r="G478" s="76">
        <f t="shared" si="42"/>
        <v>308</v>
      </c>
      <c r="H478" s="11">
        <f>G478*2</f>
        <v>616</v>
      </c>
    </row>
    <row r="479" spans="1:8" hidden="1">
      <c r="A479" s="73"/>
      <c r="B479" s="74"/>
      <c r="C479" s="73"/>
      <c r="D479" s="73"/>
      <c r="E479" s="73"/>
      <c r="F479" s="73"/>
      <c r="G479" s="76">
        <f t="shared" si="42"/>
        <v>0</v>
      </c>
      <c r="H479" s="11">
        <f>G479*12</f>
        <v>0</v>
      </c>
    </row>
    <row r="480" spans="1:8" hidden="1">
      <c r="A480" s="73"/>
      <c r="B480" s="79" t="s">
        <v>681</v>
      </c>
      <c r="C480" s="73">
        <f>SUM(C476:C478)</f>
        <v>3.75</v>
      </c>
      <c r="D480" s="73"/>
      <c r="E480" s="73">
        <f>E476+E478</f>
        <v>0</v>
      </c>
      <c r="F480" s="73">
        <f>F476+F478</f>
        <v>0</v>
      </c>
      <c r="G480" s="76">
        <f>SUM(G476:G478)</f>
        <v>1626.5</v>
      </c>
      <c r="H480" s="11">
        <f>SUM(H476:H478)</f>
        <v>3253</v>
      </c>
    </row>
    <row r="481" spans="1:8" hidden="1">
      <c r="A481" s="73"/>
      <c r="B481" s="79" t="s">
        <v>682</v>
      </c>
      <c r="C481" s="73">
        <f>C476</f>
        <v>2.5</v>
      </c>
      <c r="D481" s="73"/>
      <c r="E481" s="73">
        <f>E476</f>
        <v>0</v>
      </c>
      <c r="F481" s="73">
        <f>F476</f>
        <v>0</v>
      </c>
      <c r="G481" s="76">
        <f>G476</f>
        <v>1226</v>
      </c>
      <c r="H481" s="11">
        <f>H476</f>
        <v>2452</v>
      </c>
    </row>
    <row r="482" spans="1:8" hidden="1">
      <c r="A482" s="73"/>
      <c r="B482" s="79" t="s">
        <v>824</v>
      </c>
      <c r="C482" s="73">
        <f>C477</f>
        <v>0.25</v>
      </c>
      <c r="D482" s="73"/>
      <c r="E482" s="73"/>
      <c r="F482" s="73"/>
      <c r="G482" s="73">
        <f>G477</f>
        <v>92.5</v>
      </c>
      <c r="H482" s="3">
        <f>H477</f>
        <v>185</v>
      </c>
    </row>
    <row r="483" spans="1:8" hidden="1">
      <c r="A483" s="73"/>
      <c r="B483" s="79" t="s">
        <v>825</v>
      </c>
      <c r="C483" s="73"/>
      <c r="D483" s="73"/>
      <c r="E483" s="73"/>
      <c r="F483" s="73"/>
      <c r="G483" s="76"/>
      <c r="H483" s="11"/>
    </row>
    <row r="484" spans="1:8" hidden="1">
      <c r="A484" s="73"/>
      <c r="B484" s="79" t="s">
        <v>684</v>
      </c>
      <c r="C484" s="73">
        <f>C478</f>
        <v>1</v>
      </c>
      <c r="D484" s="73"/>
      <c r="E484" s="73">
        <f>E478</f>
        <v>0</v>
      </c>
      <c r="F484" s="73">
        <f>F478</f>
        <v>0</v>
      </c>
      <c r="G484" s="76">
        <f>G478</f>
        <v>308</v>
      </c>
      <c r="H484" s="11">
        <f>H478</f>
        <v>616</v>
      </c>
    </row>
    <row r="485" spans="1:8" hidden="1">
      <c r="A485" s="73"/>
      <c r="B485" s="74"/>
      <c r="C485" s="73"/>
      <c r="D485" s="73"/>
      <c r="E485" s="73"/>
      <c r="F485" s="73"/>
      <c r="G485" s="76">
        <f>C485*D485</f>
        <v>0</v>
      </c>
      <c r="H485" s="11">
        <f>G485*12</f>
        <v>0</v>
      </c>
    </row>
    <row r="486" spans="1:8" hidden="1">
      <c r="A486" s="73"/>
      <c r="B486" s="74"/>
      <c r="C486" s="73"/>
      <c r="D486" s="73"/>
      <c r="E486" s="73"/>
      <c r="F486" s="73"/>
      <c r="G486" s="76">
        <f>C486*D486</f>
        <v>0</v>
      </c>
      <c r="H486" s="11">
        <f>G486*12</f>
        <v>0</v>
      </c>
    </row>
    <row r="487" spans="1:8" ht="33.75" customHeight="1">
      <c r="A487" s="73"/>
      <c r="B487" s="798" t="s">
        <v>889</v>
      </c>
      <c r="C487" s="798"/>
      <c r="D487" s="798"/>
      <c r="E487" s="798"/>
      <c r="F487" s="73"/>
      <c r="G487" s="76">
        <f>C487*D487</f>
        <v>0</v>
      </c>
      <c r="H487" s="11">
        <f>G487*12</f>
        <v>0</v>
      </c>
    </row>
    <row r="488" spans="1:8">
      <c r="A488" s="73" t="s">
        <v>820</v>
      </c>
      <c r="B488" s="74" t="s">
        <v>273</v>
      </c>
      <c r="C488" s="82">
        <v>0.5</v>
      </c>
      <c r="D488" s="73">
        <f>ROUND(Лист1!D488*1.069,0)</f>
        <v>420</v>
      </c>
      <c r="E488" s="73"/>
      <c r="F488" s="73"/>
      <c r="G488" s="76">
        <f t="shared" ref="G488:G493" si="43">ROUND(C488*D488,2)</f>
        <v>210</v>
      </c>
      <c r="H488" s="11">
        <f t="shared" ref="H488:H493" si="44">G488*2</f>
        <v>420</v>
      </c>
    </row>
    <row r="489" spans="1:8">
      <c r="A489" s="73" t="s">
        <v>661</v>
      </c>
      <c r="B489" s="74" t="s">
        <v>821</v>
      </c>
      <c r="C489" s="82">
        <v>1</v>
      </c>
      <c r="D489" s="73">
        <f>ROUND(Лист1!D489*1.069,2)</f>
        <v>477.42</v>
      </c>
      <c r="E489" s="73"/>
      <c r="F489" s="73"/>
      <c r="G489" s="76">
        <f t="shared" si="43"/>
        <v>477.42</v>
      </c>
      <c r="H489" s="11">
        <f t="shared" si="44"/>
        <v>954.84</v>
      </c>
    </row>
    <row r="490" spans="1:8">
      <c r="A490" s="73" t="s">
        <v>662</v>
      </c>
      <c r="B490" s="74" t="s">
        <v>822</v>
      </c>
      <c r="C490" s="82">
        <v>14</v>
      </c>
      <c r="D490" s="73">
        <f>ROUND(Лист1!D490*1.069,2)</f>
        <v>399</v>
      </c>
      <c r="E490" s="73"/>
      <c r="F490" s="73"/>
      <c r="G490" s="76">
        <f t="shared" si="43"/>
        <v>5586</v>
      </c>
      <c r="H490" s="11">
        <f t="shared" si="44"/>
        <v>11172</v>
      </c>
    </row>
    <row r="491" spans="1:8">
      <c r="A491" s="73" t="s">
        <v>663</v>
      </c>
      <c r="B491" s="74" t="s">
        <v>823</v>
      </c>
      <c r="C491" s="82">
        <v>4.5</v>
      </c>
      <c r="D491" s="73">
        <f>ROUND(Лист1!D491*1.069,2)</f>
        <v>399</v>
      </c>
      <c r="E491" s="73"/>
      <c r="F491" s="73"/>
      <c r="G491" s="76">
        <f t="shared" si="43"/>
        <v>1795.5</v>
      </c>
      <c r="H491" s="11">
        <f t="shared" si="44"/>
        <v>3591</v>
      </c>
    </row>
    <row r="492" spans="1:8">
      <c r="A492" s="73" t="s">
        <v>664</v>
      </c>
      <c r="B492" s="74" t="s">
        <v>274</v>
      </c>
      <c r="C492" s="82">
        <v>3</v>
      </c>
      <c r="D492" s="73">
        <f>ROUND(Лист1!D492*1.069,0)</f>
        <v>308</v>
      </c>
      <c r="E492" s="73"/>
      <c r="F492" s="73"/>
      <c r="G492" s="76">
        <f t="shared" si="43"/>
        <v>924</v>
      </c>
      <c r="H492" s="11">
        <f t="shared" si="44"/>
        <v>1848</v>
      </c>
    </row>
    <row r="493" spans="1:8">
      <c r="A493" s="73" t="s">
        <v>665</v>
      </c>
      <c r="B493" s="74" t="s">
        <v>275</v>
      </c>
      <c r="C493" s="82">
        <v>13.5</v>
      </c>
      <c r="D493" s="73">
        <f>ROUND(Лист1!D493*1.069,0)</f>
        <v>398</v>
      </c>
      <c r="E493" s="73"/>
      <c r="F493" s="73"/>
      <c r="G493" s="76">
        <f t="shared" si="43"/>
        <v>5373</v>
      </c>
      <c r="H493" s="11">
        <f t="shared" si="44"/>
        <v>10746</v>
      </c>
    </row>
    <row r="494" spans="1:8" ht="21" customHeight="1">
      <c r="C494" s="83"/>
      <c r="G494" s="11">
        <f>C494*D494</f>
        <v>0</v>
      </c>
      <c r="H494" s="11">
        <f>G494*12</f>
        <v>0</v>
      </c>
    </row>
    <row r="495" spans="1:8" s="91" customFormat="1" ht="14.25">
      <c r="A495" s="87"/>
      <c r="B495" s="88" t="s">
        <v>681</v>
      </c>
      <c r="C495" s="89">
        <f>SUM(C488:C493)</f>
        <v>36.5</v>
      </c>
      <c r="D495" s="87"/>
      <c r="E495" s="87">
        <f>SUM(E488:E493)</f>
        <v>0</v>
      </c>
      <c r="F495" s="87">
        <f>SUM(F488:F493)</f>
        <v>0</v>
      </c>
      <c r="G495" s="90">
        <f>SUM(G488:G493)</f>
        <v>14365.92</v>
      </c>
      <c r="H495" s="90">
        <f>SUM(H488:H493)</f>
        <v>28731.84</v>
      </c>
    </row>
    <row r="496" spans="1:8" s="91" customFormat="1" ht="14.25">
      <c r="A496" s="87"/>
      <c r="B496" s="88" t="s">
        <v>682</v>
      </c>
      <c r="C496" s="89">
        <f>SUM(C488)</f>
        <v>0.5</v>
      </c>
      <c r="D496" s="87"/>
      <c r="E496" s="87"/>
      <c r="F496" s="87"/>
      <c r="G496" s="90">
        <f>SUM(G488)</f>
        <v>210</v>
      </c>
      <c r="H496" s="90">
        <f>SUM(H488)</f>
        <v>420</v>
      </c>
    </row>
    <row r="497" spans="1:8" s="91" customFormat="1" ht="14.25">
      <c r="A497" s="87"/>
      <c r="B497" s="88" t="s">
        <v>824</v>
      </c>
      <c r="C497" s="89">
        <f>C490+C491+C489</f>
        <v>19.5</v>
      </c>
      <c r="D497" s="87"/>
      <c r="E497" s="87">
        <f>E490+E491+E489</f>
        <v>0</v>
      </c>
      <c r="F497" s="87">
        <f>F490+F491+F489</f>
        <v>0</v>
      </c>
      <c r="G497" s="90">
        <f>G490+G491+G489</f>
        <v>7858.92</v>
      </c>
      <c r="H497" s="90">
        <f>H490+H491+H489</f>
        <v>15717.84</v>
      </c>
    </row>
    <row r="498" spans="1:8" s="91" customFormat="1" ht="14.25">
      <c r="A498" s="87"/>
      <c r="B498" s="88" t="s">
        <v>825</v>
      </c>
      <c r="C498" s="89">
        <f>C492</f>
        <v>3</v>
      </c>
      <c r="D498" s="87"/>
      <c r="E498" s="87">
        <f t="shared" ref="E498:H499" si="45">E492</f>
        <v>0</v>
      </c>
      <c r="F498" s="87">
        <f t="shared" si="45"/>
        <v>0</v>
      </c>
      <c r="G498" s="90">
        <f t="shared" si="45"/>
        <v>924</v>
      </c>
      <c r="H498" s="90">
        <f t="shared" si="45"/>
        <v>1848</v>
      </c>
    </row>
    <row r="499" spans="1:8" s="91" customFormat="1" ht="14.25">
      <c r="A499" s="87"/>
      <c r="B499" s="88" t="s">
        <v>684</v>
      </c>
      <c r="C499" s="89">
        <f>C493</f>
        <v>13.5</v>
      </c>
      <c r="D499" s="87"/>
      <c r="E499" s="87">
        <f t="shared" si="45"/>
        <v>0</v>
      </c>
      <c r="F499" s="87">
        <f t="shared" si="45"/>
        <v>0</v>
      </c>
      <c r="G499" s="90">
        <f t="shared" si="45"/>
        <v>5373</v>
      </c>
      <c r="H499" s="90">
        <f t="shared" si="45"/>
        <v>10746</v>
      </c>
    </row>
    <row r="500" spans="1:8">
      <c r="G500" s="11">
        <f t="shared" ref="G500:G513" si="46">C500*D500</f>
        <v>0</v>
      </c>
      <c r="H500" s="11">
        <f>G500*12</f>
        <v>0</v>
      </c>
    </row>
    <row r="501" spans="1:8" ht="24.75" customHeight="1">
      <c r="G501" s="11">
        <f t="shared" si="46"/>
        <v>0</v>
      </c>
      <c r="H501" s="11">
        <f>G501*12</f>
        <v>0</v>
      </c>
    </row>
    <row r="502" spans="1:8" ht="29.25" hidden="1" customHeight="1">
      <c r="B502" s="70" t="s">
        <v>890</v>
      </c>
      <c r="G502" s="11">
        <f t="shared" si="46"/>
        <v>0</v>
      </c>
      <c r="H502" s="11">
        <f>G502*12</f>
        <v>0</v>
      </c>
    </row>
    <row r="503" spans="1:8" hidden="1">
      <c r="A503" s="3" t="s">
        <v>658</v>
      </c>
      <c r="B503" s="4" t="s">
        <v>826</v>
      </c>
      <c r="C503" s="3">
        <v>1</v>
      </c>
      <c r="D503" s="3">
        <f>ROUND(Лист1!D503*1.069,2)</f>
        <v>592.54999999999995</v>
      </c>
      <c r="G503" s="11">
        <f t="shared" si="46"/>
        <v>592.54999999999995</v>
      </c>
      <c r="H503" s="11">
        <f t="shared" ref="H503:H512" si="47">G503*2</f>
        <v>1185.0999999999999</v>
      </c>
    </row>
    <row r="504" spans="1:8" hidden="1">
      <c r="A504" s="3" t="s">
        <v>660</v>
      </c>
      <c r="B504" s="4" t="s">
        <v>827</v>
      </c>
      <c r="C504" s="3">
        <v>1</v>
      </c>
      <c r="D504" s="3">
        <f>ROUND(Лист1!D504*1.069,2)</f>
        <v>533.54</v>
      </c>
      <c r="G504" s="11">
        <f t="shared" si="46"/>
        <v>533.54</v>
      </c>
      <c r="H504" s="11">
        <f t="shared" si="47"/>
        <v>1067.08</v>
      </c>
    </row>
    <row r="505" spans="1:8" ht="30" hidden="1">
      <c r="A505" s="3" t="s">
        <v>661</v>
      </c>
      <c r="B505" s="4" t="s">
        <v>873</v>
      </c>
      <c r="C505" s="3">
        <v>0.5</v>
      </c>
      <c r="D505" s="3">
        <f>ROUND(Лист1!D505*1.069,0)</f>
        <v>343</v>
      </c>
      <c r="G505" s="11">
        <f t="shared" si="46"/>
        <v>171.5</v>
      </c>
      <c r="H505" s="11">
        <f t="shared" si="47"/>
        <v>343</v>
      </c>
    </row>
    <row r="506" spans="1:8" hidden="1">
      <c r="A506" s="3" t="s">
        <v>662</v>
      </c>
      <c r="B506" s="4" t="s">
        <v>847</v>
      </c>
      <c r="C506" s="3">
        <v>1</v>
      </c>
      <c r="D506" s="3">
        <f>ROUND(Лист1!D506*1.069,0)</f>
        <v>370</v>
      </c>
      <c r="G506" s="11">
        <f t="shared" si="46"/>
        <v>370</v>
      </c>
      <c r="H506" s="11">
        <f t="shared" si="47"/>
        <v>740</v>
      </c>
    </row>
    <row r="507" spans="1:8" hidden="1">
      <c r="A507" s="3" t="s">
        <v>663</v>
      </c>
      <c r="B507" s="4" t="s">
        <v>848</v>
      </c>
      <c r="C507" s="3">
        <v>1</v>
      </c>
      <c r="D507" s="3">
        <f>ROUND(Лист1!D507*1.069,0)</f>
        <v>331</v>
      </c>
      <c r="G507" s="11">
        <f t="shared" si="46"/>
        <v>331</v>
      </c>
      <c r="H507" s="11">
        <f t="shared" si="47"/>
        <v>662</v>
      </c>
    </row>
    <row r="508" spans="1:8" hidden="1">
      <c r="A508" s="3" t="s">
        <v>664</v>
      </c>
      <c r="B508" s="4" t="s">
        <v>849</v>
      </c>
      <c r="C508" s="3">
        <v>1</v>
      </c>
      <c r="D508" s="3">
        <f>ROUND(Лист1!D508*1.069,0)</f>
        <v>331</v>
      </c>
      <c r="G508" s="11">
        <f t="shared" si="46"/>
        <v>331</v>
      </c>
      <c r="H508" s="11">
        <f t="shared" si="47"/>
        <v>662</v>
      </c>
    </row>
    <row r="509" spans="1:8" hidden="1">
      <c r="A509" s="3" t="s">
        <v>665</v>
      </c>
      <c r="B509" s="4" t="s">
        <v>866</v>
      </c>
      <c r="C509" s="3">
        <v>1</v>
      </c>
      <c r="D509" s="3">
        <f>ROUND(Лист1!D509*1.069,0)</f>
        <v>331</v>
      </c>
      <c r="G509" s="11">
        <f t="shared" si="46"/>
        <v>331</v>
      </c>
      <c r="H509" s="11">
        <f t="shared" si="47"/>
        <v>662</v>
      </c>
    </row>
    <row r="510" spans="1:8" hidden="1">
      <c r="A510" s="3" t="s">
        <v>666</v>
      </c>
      <c r="B510" s="4" t="s">
        <v>867</v>
      </c>
      <c r="C510" s="3">
        <v>1.5</v>
      </c>
      <c r="D510" s="3">
        <f>ROUND(Лист1!D510*1.069,0)</f>
        <v>343</v>
      </c>
      <c r="G510" s="11">
        <f t="shared" si="46"/>
        <v>514.5</v>
      </c>
      <c r="H510" s="11">
        <f t="shared" si="47"/>
        <v>1029</v>
      </c>
    </row>
    <row r="511" spans="1:8" hidden="1">
      <c r="A511" s="3" t="s">
        <v>667</v>
      </c>
      <c r="B511" s="4" t="s">
        <v>868</v>
      </c>
      <c r="C511" s="3">
        <v>1.5</v>
      </c>
      <c r="D511" s="3">
        <f>ROUND(Лист1!D511*1.069,0)</f>
        <v>321</v>
      </c>
      <c r="G511" s="11">
        <f t="shared" si="46"/>
        <v>481.5</v>
      </c>
      <c r="H511" s="11">
        <f t="shared" si="47"/>
        <v>963</v>
      </c>
    </row>
    <row r="512" spans="1:8" hidden="1">
      <c r="A512" s="3" t="s">
        <v>668</v>
      </c>
      <c r="B512" s="4" t="s">
        <v>687</v>
      </c>
      <c r="C512" s="3">
        <v>1</v>
      </c>
      <c r="D512" s="3">
        <f>ROUND(Лист1!D512*1.069,0)</f>
        <v>321</v>
      </c>
      <c r="G512" s="11">
        <f t="shared" si="46"/>
        <v>321</v>
      </c>
      <c r="H512" s="11">
        <f t="shared" si="47"/>
        <v>642</v>
      </c>
    </row>
    <row r="513" spans="1:8" ht="23.25" hidden="1" customHeight="1">
      <c r="G513" s="11">
        <f t="shared" si="46"/>
        <v>0</v>
      </c>
      <c r="H513" s="11">
        <f>G513*12</f>
        <v>0</v>
      </c>
    </row>
    <row r="514" spans="1:8" hidden="1">
      <c r="B514" s="2" t="s">
        <v>681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3977.59</v>
      </c>
      <c r="H514" s="11">
        <f>SUM(H503:H512)</f>
        <v>7955.18</v>
      </c>
    </row>
    <row r="515" spans="1:8" hidden="1">
      <c r="B515" s="2" t="s">
        <v>684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3977.59</v>
      </c>
      <c r="H515" s="11">
        <f>SUM(H503:H512)</f>
        <v>7955.18</v>
      </c>
    </row>
    <row r="516" spans="1:8" hidden="1">
      <c r="G516" s="11">
        <f>C516*D516</f>
        <v>0</v>
      </c>
      <c r="H516" s="11">
        <f>G516*12</f>
        <v>0</v>
      </c>
    </row>
    <row r="517" spans="1:8" ht="7.5" hidden="1" customHeight="1">
      <c r="G517" s="11">
        <f>C517*D517</f>
        <v>0</v>
      </c>
      <c r="H517" s="11">
        <f>G517*12</f>
        <v>0</v>
      </c>
    </row>
    <row r="518" spans="1:8" ht="30.75" hidden="1" customHeight="1">
      <c r="B518" s="790" t="s">
        <v>891</v>
      </c>
      <c r="C518" s="790"/>
      <c r="G518" s="11">
        <f>C518*D518</f>
        <v>0</v>
      </c>
      <c r="H518" s="11">
        <f>G518*12</f>
        <v>0</v>
      </c>
    </row>
    <row r="519" spans="1:8" hidden="1">
      <c r="A519" s="3" t="s">
        <v>658</v>
      </c>
      <c r="B519" s="4" t="s">
        <v>42</v>
      </c>
      <c r="C519" s="3">
        <v>1</v>
      </c>
      <c r="D519" s="3">
        <f>ROUND(Лист1!D519*1.069,0)</f>
        <v>321</v>
      </c>
      <c r="G519" s="11">
        <f t="shared" ref="G519:G529" si="48">ROUND(C519*D519,2)</f>
        <v>321</v>
      </c>
      <c r="H519" s="11">
        <f t="shared" ref="H519:H533" si="49">G519*2</f>
        <v>642</v>
      </c>
    </row>
    <row r="520" spans="1:8" hidden="1">
      <c r="A520" s="3" t="s">
        <v>660</v>
      </c>
      <c r="B520" s="4" t="s">
        <v>828</v>
      </c>
      <c r="C520" s="3">
        <v>2</v>
      </c>
      <c r="D520" s="3">
        <f>ROUND(Лист1!D520*1.069,0)</f>
        <v>310</v>
      </c>
      <c r="G520" s="11">
        <f t="shared" si="48"/>
        <v>620</v>
      </c>
      <c r="H520" s="11">
        <f t="shared" si="49"/>
        <v>1240</v>
      </c>
    </row>
    <row r="521" spans="1:8" hidden="1">
      <c r="A521" s="3" t="s">
        <v>661</v>
      </c>
      <c r="B521" s="4" t="s">
        <v>829</v>
      </c>
      <c r="C521" s="3">
        <v>1</v>
      </c>
      <c r="D521" s="3">
        <f>ROUND(Лист1!D521*1.069,0)</f>
        <v>308</v>
      </c>
      <c r="G521" s="11">
        <f t="shared" si="48"/>
        <v>308</v>
      </c>
      <c r="H521" s="11">
        <f t="shared" si="49"/>
        <v>616</v>
      </c>
    </row>
    <row r="522" spans="1:8" hidden="1">
      <c r="A522" s="3" t="s">
        <v>662</v>
      </c>
      <c r="B522" s="4" t="s">
        <v>830</v>
      </c>
      <c r="C522" s="3">
        <v>1</v>
      </c>
      <c r="D522" s="3">
        <f>ROUND(Лист1!D522*1.069,0)</f>
        <v>310</v>
      </c>
      <c r="G522" s="11">
        <f t="shared" si="48"/>
        <v>310</v>
      </c>
      <c r="H522" s="11">
        <f t="shared" si="49"/>
        <v>620</v>
      </c>
    </row>
    <row r="523" spans="1:8" hidden="1">
      <c r="A523" s="3" t="s">
        <v>663</v>
      </c>
      <c r="B523" s="4" t="s">
        <v>831</v>
      </c>
      <c r="C523" s="3">
        <v>1</v>
      </c>
      <c r="D523" s="3">
        <f>ROUND(Лист1!D523*1.069,0)</f>
        <v>398</v>
      </c>
      <c r="G523" s="11">
        <f t="shared" si="48"/>
        <v>398</v>
      </c>
      <c r="H523" s="11">
        <f t="shared" si="49"/>
        <v>796</v>
      </c>
    </row>
    <row r="524" spans="1:8" hidden="1">
      <c r="A524" s="3" t="s">
        <v>664</v>
      </c>
      <c r="B524" s="4" t="s">
        <v>832</v>
      </c>
      <c r="C524" s="3">
        <v>1</v>
      </c>
      <c r="D524" s="3">
        <f>ROUND(Лист1!D524*1.069,0)</f>
        <v>310</v>
      </c>
      <c r="G524" s="11">
        <f t="shared" si="48"/>
        <v>310</v>
      </c>
      <c r="H524" s="11">
        <f t="shared" si="49"/>
        <v>620</v>
      </c>
    </row>
    <row r="525" spans="1:8" hidden="1">
      <c r="A525" s="3" t="s">
        <v>665</v>
      </c>
      <c r="B525" s="4" t="s">
        <v>276</v>
      </c>
      <c r="C525" s="3">
        <v>1.5</v>
      </c>
      <c r="D525" s="3">
        <f>ROUND(Лист1!D525*1.069,0)</f>
        <v>372</v>
      </c>
      <c r="G525" s="11">
        <f t="shared" si="48"/>
        <v>558</v>
      </c>
      <c r="H525" s="11">
        <f t="shared" si="49"/>
        <v>1116</v>
      </c>
    </row>
    <row r="526" spans="1:8" hidden="1">
      <c r="A526" s="3" t="s">
        <v>666</v>
      </c>
      <c r="B526" s="4" t="s">
        <v>277</v>
      </c>
      <c r="C526" s="3">
        <v>3</v>
      </c>
      <c r="D526" s="3">
        <f>ROUND(Лист1!D526*1.069,0)</f>
        <v>299</v>
      </c>
      <c r="G526" s="11">
        <f t="shared" si="48"/>
        <v>897</v>
      </c>
      <c r="H526" s="11">
        <f t="shared" si="49"/>
        <v>1794</v>
      </c>
    </row>
    <row r="527" spans="1:8" hidden="1">
      <c r="A527" s="3" t="s">
        <v>667</v>
      </c>
      <c r="B527" s="4" t="s">
        <v>833</v>
      </c>
      <c r="C527" s="3">
        <v>4.5</v>
      </c>
      <c r="D527" s="3">
        <f>ROUND(Лист1!D527*1.069,0)</f>
        <v>299</v>
      </c>
      <c r="G527" s="11">
        <f t="shared" si="48"/>
        <v>1345.5</v>
      </c>
      <c r="H527" s="11">
        <f t="shared" si="49"/>
        <v>2691</v>
      </c>
    </row>
    <row r="528" spans="1:8" ht="30" hidden="1">
      <c r="A528" s="3" t="s">
        <v>668</v>
      </c>
      <c r="B528" s="4" t="s">
        <v>43</v>
      </c>
      <c r="C528" s="3">
        <v>5.75</v>
      </c>
      <c r="D528" s="3">
        <f>ROUND(Лист1!D528*1.069,0)</f>
        <v>321</v>
      </c>
      <c r="G528" s="11">
        <f t="shared" si="48"/>
        <v>1845.75</v>
      </c>
      <c r="H528" s="11">
        <f t="shared" si="49"/>
        <v>3691.5</v>
      </c>
    </row>
    <row r="529" spans="1:8" ht="30" hidden="1">
      <c r="A529" s="3" t="s">
        <v>669</v>
      </c>
      <c r="B529" s="4" t="s">
        <v>388</v>
      </c>
      <c r="C529" s="3">
        <v>2</v>
      </c>
      <c r="D529" s="3">
        <f>ROUND(Лист1!D529*1.069,0)</f>
        <v>321</v>
      </c>
      <c r="G529" s="11">
        <f t="shared" si="48"/>
        <v>642</v>
      </c>
      <c r="H529" s="11">
        <f t="shared" si="49"/>
        <v>1284</v>
      </c>
    </row>
    <row r="530" spans="1:8" ht="13.5" hidden="1" customHeight="1">
      <c r="D530" s="3">
        <f>ROUND(Лист1!D530*1.069,0)</f>
        <v>0</v>
      </c>
      <c r="G530" s="11"/>
      <c r="H530" s="11">
        <f t="shared" si="49"/>
        <v>0</v>
      </c>
    </row>
    <row r="531" spans="1:8" hidden="1">
      <c r="A531" s="3" t="s">
        <v>670</v>
      </c>
      <c r="B531" s="4" t="s">
        <v>44</v>
      </c>
      <c r="C531" s="3">
        <v>1</v>
      </c>
      <c r="D531" s="3">
        <f>ROUND(Лист1!D531*1.069,0)</f>
        <v>359</v>
      </c>
      <c r="G531" s="11">
        <f>ROUND(C531*D531,2)</f>
        <v>359</v>
      </c>
      <c r="H531" s="11">
        <f t="shared" si="49"/>
        <v>718</v>
      </c>
    </row>
    <row r="532" spans="1:8" hidden="1">
      <c r="A532" s="3" t="s">
        <v>672</v>
      </c>
      <c r="B532" s="4" t="s">
        <v>835</v>
      </c>
      <c r="C532" s="3">
        <v>4</v>
      </c>
      <c r="D532" s="3">
        <f>ROUND(Лист1!D532*1.069,0)</f>
        <v>308</v>
      </c>
      <c r="G532" s="11">
        <f>ROUND(C532*D532,2)</f>
        <v>1232</v>
      </c>
      <c r="H532" s="11">
        <f t="shared" si="49"/>
        <v>2464</v>
      </c>
    </row>
    <row r="533" spans="1:8" hidden="1">
      <c r="A533" s="3" t="s">
        <v>674</v>
      </c>
      <c r="B533" s="4" t="s">
        <v>45</v>
      </c>
      <c r="C533" s="3">
        <v>0.5</v>
      </c>
      <c r="D533" s="3">
        <f>ROUND(Лист1!D533*1.069,0)</f>
        <v>308</v>
      </c>
      <c r="G533" s="11">
        <f>ROUND(C533*D533,2)</f>
        <v>154</v>
      </c>
      <c r="H533" s="11">
        <f t="shared" si="49"/>
        <v>308</v>
      </c>
    </row>
    <row r="534" spans="1:8" ht="61.5" hidden="1" customHeight="1">
      <c r="B534" s="2" t="s">
        <v>681</v>
      </c>
      <c r="C534" s="3">
        <f>SUM(C519:C533)</f>
        <v>29.25</v>
      </c>
      <c r="G534" s="11">
        <f>SUM(G519:G533)</f>
        <v>9300.25</v>
      </c>
      <c r="H534" s="11">
        <f>SUM(H519:H533)</f>
        <v>18600.5</v>
      </c>
    </row>
    <row r="535" spans="1:8" hidden="1">
      <c r="B535" s="2" t="s">
        <v>684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9300.25</v>
      </c>
      <c r="H535" s="11">
        <f>SUM(H519:H533)</f>
        <v>18600.5</v>
      </c>
    </row>
    <row r="536" spans="1:8" ht="15.75" hidden="1" customHeight="1">
      <c r="G536" s="11">
        <f>C536*D536</f>
        <v>0</v>
      </c>
      <c r="H536" s="11">
        <f>G536*12</f>
        <v>0</v>
      </c>
    </row>
    <row r="537" spans="1:8" hidden="1">
      <c r="B537" s="2"/>
    </row>
    <row r="538" spans="1:8" hidden="1">
      <c r="B538" s="2"/>
    </row>
    <row r="539" spans="1:8" ht="8.25" hidden="1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 hidden="1">
      <c r="G543" s="3">
        <f>C543*D543</f>
        <v>0</v>
      </c>
      <c r="H543" s="3">
        <f>G543*12</f>
        <v>0</v>
      </c>
    </row>
    <row r="544" spans="1:8" hidden="1">
      <c r="G544" s="3">
        <f>C544*D544</f>
        <v>0</v>
      </c>
      <c r="H544" s="3">
        <f>G544*12</f>
        <v>0</v>
      </c>
    </row>
    <row r="545" spans="1:8" hidden="1">
      <c r="G545" s="3">
        <f>C545*D545</f>
        <v>0</v>
      </c>
      <c r="H545" s="3">
        <f>G545*12</f>
        <v>0</v>
      </c>
    </row>
    <row r="546" spans="1:8" hidden="1">
      <c r="B546" s="2" t="s">
        <v>681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191901.71</v>
      </c>
      <c r="H546" s="11">
        <f>H49+H65+H78+H89+H104+H118+H135+H153+H163+H175+H186+H204+H218+H253+H269+H286+H306+H321+H336+H375+H452+H469+H480+H495+H534+H514</f>
        <v>383803.42</v>
      </c>
    </row>
    <row r="547" spans="1:8" hidden="1">
      <c r="B547" s="2" t="s">
        <v>682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48489.440000000002</v>
      </c>
      <c r="H547" s="11">
        <f t="shared" si="50"/>
        <v>96978.880000000005</v>
      </c>
    </row>
    <row r="548" spans="1:8" hidden="1">
      <c r="B548" s="2" t="s">
        <v>824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81024.179999999993</v>
      </c>
      <c r="H548" s="11">
        <f t="shared" si="50"/>
        <v>162048.35999999999</v>
      </c>
    </row>
    <row r="549" spans="1:8" hidden="1">
      <c r="B549" s="2" t="s">
        <v>825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33459.78</v>
      </c>
      <c r="H549" s="11">
        <f t="shared" si="50"/>
        <v>66919.56</v>
      </c>
    </row>
    <row r="550" spans="1:8" hidden="1">
      <c r="B550" s="2" t="s">
        <v>684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28928.31</v>
      </c>
      <c r="H550" s="11">
        <f t="shared" si="51"/>
        <v>57856.62</v>
      </c>
    </row>
    <row r="551" spans="1:8" ht="45.75" customHeight="1">
      <c r="G551" s="3">
        <f>C551*D551</f>
        <v>0</v>
      </c>
      <c r="H551" s="3">
        <f>G551*12</f>
        <v>0</v>
      </c>
    </row>
    <row r="552" spans="1:8">
      <c r="A552" s="797" t="s">
        <v>836</v>
      </c>
      <c r="B552" s="797"/>
      <c r="C552" s="71" t="s">
        <v>842</v>
      </c>
      <c r="G552" s="788" t="s">
        <v>892</v>
      </c>
      <c r="H552" s="788"/>
    </row>
    <row r="553" spans="1:8">
      <c r="B553" s="789"/>
      <c r="C553" s="789"/>
      <c r="D553" s="789"/>
      <c r="G553" s="787"/>
      <c r="H553" s="787"/>
    </row>
    <row r="554" spans="1:8">
      <c r="G554" s="787"/>
      <c r="H554" s="787"/>
    </row>
    <row r="555" spans="1:8">
      <c r="H555" s="3">
        <f t="shared" ref="H555:H567" si="52">G555*12</f>
        <v>0</v>
      </c>
    </row>
    <row r="556" spans="1:8">
      <c r="H556" s="3">
        <f t="shared" si="52"/>
        <v>0</v>
      </c>
    </row>
    <row r="557" spans="1:8">
      <c r="H557" s="3">
        <f t="shared" si="52"/>
        <v>0</v>
      </c>
    </row>
    <row r="558" spans="1:8">
      <c r="H558" s="3">
        <f t="shared" si="52"/>
        <v>0</v>
      </c>
    </row>
    <row r="559" spans="1:8">
      <c r="H559" s="3">
        <f t="shared" si="52"/>
        <v>0</v>
      </c>
    </row>
    <row r="560" spans="1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1">
    <mergeCell ref="G554:H554"/>
    <mergeCell ref="E4:H4"/>
    <mergeCell ref="E5:H5"/>
    <mergeCell ref="B312:G312"/>
    <mergeCell ref="E6:H6"/>
    <mergeCell ref="E7:H7"/>
    <mergeCell ref="B95:D95"/>
    <mergeCell ref="B225:E225"/>
    <mergeCell ref="B261:D261"/>
    <mergeCell ref="B327:E327"/>
    <mergeCell ref="A14:H14"/>
    <mergeCell ref="B192:D192"/>
    <mergeCell ref="A552:B552"/>
    <mergeCell ref="B459:C459"/>
    <mergeCell ref="B475:D475"/>
    <mergeCell ref="B487:E487"/>
    <mergeCell ref="B553:D553"/>
    <mergeCell ref="G553:H553"/>
    <mergeCell ref="B210:D210"/>
    <mergeCell ref="B224:E224"/>
    <mergeCell ref="B275:F275"/>
    <mergeCell ref="B292:F292"/>
    <mergeCell ref="B518:C518"/>
    <mergeCell ref="B342:D342"/>
    <mergeCell ref="G552:H552"/>
    <mergeCell ref="F1:G1"/>
    <mergeCell ref="A1:B1"/>
    <mergeCell ref="A2:B2"/>
    <mergeCell ref="A3:B3"/>
    <mergeCell ref="E3:H3"/>
    <mergeCell ref="E2:H2"/>
    <mergeCell ref="A4:B4"/>
    <mergeCell ref="A13:H13"/>
    <mergeCell ref="E8:H8"/>
    <mergeCell ref="B293:D293"/>
    <mergeCell ref="B124:E124"/>
    <mergeCell ref="B140:C140"/>
    <mergeCell ref="B159:C159"/>
    <mergeCell ref="B182:D182"/>
    <mergeCell ref="B170:C170"/>
    <mergeCell ref="B55:D55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80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30" t="s">
        <v>393</v>
      </c>
      <c r="B1" s="830"/>
      <c r="C1" s="830"/>
      <c r="D1" s="830"/>
    </row>
    <row r="3" spans="1:4" ht="6.75" customHeight="1" thickBot="1"/>
    <row r="4" spans="1:4" ht="17.25" thickTop="1" thickBot="1">
      <c r="A4" s="831" t="s">
        <v>898</v>
      </c>
      <c r="B4" s="832"/>
      <c r="C4" s="833" t="s">
        <v>899</v>
      </c>
      <c r="D4" s="834"/>
    </row>
    <row r="5" spans="1:4" ht="17.25" thickTop="1" thickBot="1">
      <c r="A5" s="835" t="s">
        <v>682</v>
      </c>
      <c r="B5" s="836"/>
      <c r="C5" s="836"/>
      <c r="D5" s="837"/>
    </row>
    <row r="6" spans="1:4" ht="25.5" customHeight="1" thickTop="1">
      <c r="A6" s="34" t="s">
        <v>900</v>
      </c>
      <c r="B6" s="55">
        <v>2.75</v>
      </c>
      <c r="C6" s="821">
        <v>3.5</v>
      </c>
      <c r="D6" s="827" t="s">
        <v>902</v>
      </c>
    </row>
    <row r="7" spans="1:4" ht="30" customHeight="1">
      <c r="A7" s="38" t="s">
        <v>896</v>
      </c>
      <c r="B7" s="39">
        <v>0.75</v>
      </c>
      <c r="C7" s="823"/>
      <c r="D7" s="829"/>
    </row>
    <row r="8" spans="1:4" ht="15">
      <c r="A8" s="812" t="s">
        <v>700</v>
      </c>
      <c r="B8" s="814">
        <v>1</v>
      </c>
      <c r="C8" s="21">
        <v>0.5</v>
      </c>
      <c r="D8" s="26" t="s">
        <v>905</v>
      </c>
    </row>
    <row r="9" spans="1:4" ht="15">
      <c r="A9" s="813"/>
      <c r="B9" s="815"/>
      <c r="C9" s="20">
        <v>0.5</v>
      </c>
      <c r="D9" s="24" t="s">
        <v>394</v>
      </c>
    </row>
    <row r="10" spans="1:4" ht="30">
      <c r="A10" s="25" t="s">
        <v>913</v>
      </c>
      <c r="B10" s="14">
        <v>1.5</v>
      </c>
      <c r="C10" s="21">
        <v>1.5</v>
      </c>
      <c r="D10" s="26" t="s">
        <v>395</v>
      </c>
    </row>
    <row r="11" spans="1:4" ht="15">
      <c r="A11" s="25" t="s">
        <v>741</v>
      </c>
      <c r="B11" s="14">
        <v>0.5</v>
      </c>
      <c r="C11" s="21">
        <v>0.5</v>
      </c>
      <c r="D11" s="26" t="s">
        <v>907</v>
      </c>
    </row>
    <row r="12" spans="1:4" ht="30">
      <c r="A12" s="15" t="s">
        <v>911</v>
      </c>
      <c r="B12" s="13">
        <v>0.25</v>
      </c>
      <c r="C12" s="19">
        <v>0.25</v>
      </c>
      <c r="D12" s="26" t="s">
        <v>906</v>
      </c>
    </row>
    <row r="13" spans="1:4" ht="15">
      <c r="A13" s="812" t="s">
        <v>751</v>
      </c>
      <c r="B13" s="814">
        <v>1.5</v>
      </c>
      <c r="C13" s="21">
        <v>0.25</v>
      </c>
      <c r="D13" s="24" t="s">
        <v>907</v>
      </c>
    </row>
    <row r="14" spans="1:4" ht="15">
      <c r="A14" s="822"/>
      <c r="B14" s="820"/>
      <c r="C14" s="21">
        <v>0.25</v>
      </c>
      <c r="D14" s="26" t="s">
        <v>909</v>
      </c>
    </row>
    <row r="15" spans="1:4" ht="15">
      <c r="A15" s="822"/>
      <c r="B15" s="820"/>
      <c r="C15" s="20">
        <v>0.5</v>
      </c>
      <c r="D15" s="26" t="s">
        <v>910</v>
      </c>
    </row>
    <row r="16" spans="1:4" ht="30">
      <c r="A16" s="813"/>
      <c r="B16" s="815"/>
      <c r="C16" s="20">
        <v>0.5</v>
      </c>
      <c r="D16" s="24" t="s">
        <v>912</v>
      </c>
    </row>
    <row r="17" spans="1:4" ht="30">
      <c r="A17" s="812" t="s">
        <v>48</v>
      </c>
      <c r="B17" s="814">
        <v>2.25</v>
      </c>
      <c r="C17" s="21">
        <v>1.25</v>
      </c>
      <c r="D17" s="26" t="s">
        <v>912</v>
      </c>
    </row>
    <row r="18" spans="1:4" ht="15">
      <c r="A18" s="822"/>
      <c r="B18" s="820"/>
      <c r="C18" s="20">
        <v>0.25</v>
      </c>
      <c r="D18" s="24" t="s">
        <v>904</v>
      </c>
    </row>
    <row r="19" spans="1:4" ht="27.75" customHeight="1">
      <c r="A19" s="813"/>
      <c r="B19" s="815"/>
      <c r="C19" s="20">
        <v>0.75</v>
      </c>
      <c r="D19" s="24" t="s">
        <v>908</v>
      </c>
    </row>
    <row r="20" spans="1:4" ht="30">
      <c r="A20" s="25" t="s">
        <v>913</v>
      </c>
      <c r="B20" s="14">
        <v>0.5</v>
      </c>
      <c r="C20" s="21">
        <v>0.5</v>
      </c>
      <c r="D20" s="26" t="s">
        <v>396</v>
      </c>
    </row>
    <row r="21" spans="1:4" ht="30">
      <c r="A21" s="822" t="s">
        <v>901</v>
      </c>
      <c r="B21" s="820">
        <v>8</v>
      </c>
      <c r="C21" s="21">
        <v>2.75</v>
      </c>
      <c r="D21" s="26" t="s">
        <v>908</v>
      </c>
    </row>
    <row r="22" spans="1:4" ht="15">
      <c r="A22" s="813"/>
      <c r="B22" s="815"/>
      <c r="C22" s="20">
        <v>0.25</v>
      </c>
      <c r="D22" s="26" t="s">
        <v>735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190</v>
      </c>
    </row>
    <row r="26" spans="1:4" ht="15">
      <c r="A26" s="15"/>
      <c r="B26" s="13"/>
      <c r="C26" s="21">
        <v>0.25</v>
      </c>
      <c r="D26" s="26" t="s">
        <v>191</v>
      </c>
    </row>
    <row r="27" spans="1:4" ht="30.75" thickBot="1">
      <c r="A27" s="52"/>
      <c r="B27" s="54">
        <v>4.25</v>
      </c>
      <c r="C27" s="28">
        <v>0.25</v>
      </c>
      <c r="D27" s="29" t="s">
        <v>413</v>
      </c>
    </row>
    <row r="28" spans="1:4" ht="17.25" thickTop="1" thickBot="1">
      <c r="A28" s="824" t="s">
        <v>178</v>
      </c>
      <c r="B28" s="825"/>
      <c r="C28" s="825"/>
      <c r="D28" s="826"/>
    </row>
    <row r="29" spans="1:4" ht="19.5" customHeight="1" thickTop="1">
      <c r="A29" s="34"/>
      <c r="B29" s="35"/>
      <c r="C29" s="821">
        <v>3</v>
      </c>
      <c r="D29" s="827" t="s">
        <v>915</v>
      </c>
    </row>
    <row r="30" spans="1:4" ht="15">
      <c r="A30" s="25" t="s">
        <v>869</v>
      </c>
      <c r="B30" s="14">
        <v>1.5</v>
      </c>
      <c r="C30" s="804"/>
      <c r="D30" s="828"/>
    </row>
    <row r="31" spans="1:4" ht="15">
      <c r="A31" s="25" t="s">
        <v>49</v>
      </c>
      <c r="B31" s="14">
        <v>0.5</v>
      </c>
      <c r="C31" s="804"/>
      <c r="D31" s="828"/>
    </row>
    <row r="32" spans="1:4" ht="15">
      <c r="A32" s="25" t="s">
        <v>50</v>
      </c>
      <c r="B32" s="14">
        <v>0.75</v>
      </c>
      <c r="C32" s="804"/>
      <c r="D32" s="828"/>
    </row>
    <row r="33" spans="1:4" ht="45" customHeight="1">
      <c r="A33" s="25" t="s">
        <v>51</v>
      </c>
      <c r="B33" s="14">
        <v>0.25</v>
      </c>
      <c r="C33" s="807"/>
      <c r="D33" s="829"/>
    </row>
    <row r="34" spans="1:4" ht="30">
      <c r="A34" s="25" t="s">
        <v>51</v>
      </c>
      <c r="B34" s="14">
        <v>0.5</v>
      </c>
      <c r="C34" s="806">
        <v>2</v>
      </c>
      <c r="D34" s="799" t="s">
        <v>52</v>
      </c>
    </row>
    <row r="35" spans="1:4" ht="30">
      <c r="A35" s="25" t="s">
        <v>920</v>
      </c>
      <c r="B35" s="13">
        <v>0.25</v>
      </c>
      <c r="C35" s="804"/>
      <c r="D35" s="802"/>
    </row>
    <row r="36" spans="1:4" ht="36" customHeight="1">
      <c r="A36" s="25" t="s">
        <v>414</v>
      </c>
      <c r="B36" s="42">
        <v>1.25</v>
      </c>
      <c r="C36" s="807"/>
      <c r="D36" s="808"/>
    </row>
    <row r="37" spans="1:4" ht="30">
      <c r="A37" s="25" t="s">
        <v>415</v>
      </c>
      <c r="B37" s="42">
        <v>1</v>
      </c>
      <c r="C37" s="806">
        <v>3</v>
      </c>
      <c r="D37" s="799" t="s">
        <v>915</v>
      </c>
    </row>
    <row r="38" spans="1:4" ht="15">
      <c r="A38" s="25" t="s">
        <v>53</v>
      </c>
      <c r="B38" s="42">
        <v>1.25</v>
      </c>
      <c r="C38" s="804"/>
      <c r="D38" s="802"/>
    </row>
    <row r="39" spans="1:4" ht="30">
      <c r="A39" s="38" t="s">
        <v>921</v>
      </c>
      <c r="B39" s="40">
        <v>0.25</v>
      </c>
      <c r="C39" s="807"/>
      <c r="D39" s="808"/>
    </row>
    <row r="40" spans="1:4" ht="30.75" thickBot="1">
      <c r="A40" s="57" t="s">
        <v>921</v>
      </c>
      <c r="B40" s="58">
        <v>0.5</v>
      </c>
      <c r="C40" s="59"/>
      <c r="D40" s="60"/>
    </row>
    <row r="41" spans="1:4" ht="19.5" customHeight="1">
      <c r="A41" s="38" t="s">
        <v>55</v>
      </c>
      <c r="B41" s="40">
        <v>0.75</v>
      </c>
      <c r="C41" s="804">
        <v>2.5</v>
      </c>
      <c r="D41" s="801" t="s">
        <v>58</v>
      </c>
    </row>
    <row r="42" spans="1:4" ht="30">
      <c r="A42" s="38" t="s">
        <v>56</v>
      </c>
      <c r="B42" s="40">
        <v>1.25</v>
      </c>
      <c r="C42" s="804"/>
      <c r="D42" s="802"/>
    </row>
    <row r="43" spans="1:4" ht="21" customHeight="1">
      <c r="A43" s="15" t="s">
        <v>57</v>
      </c>
      <c r="B43" s="42">
        <v>0.25</v>
      </c>
      <c r="C43" s="804"/>
      <c r="D43" s="802"/>
    </row>
    <row r="44" spans="1:4" ht="18" customHeight="1">
      <c r="A44" s="25" t="s">
        <v>918</v>
      </c>
      <c r="B44" s="40">
        <v>0.25</v>
      </c>
      <c r="C44" s="807"/>
      <c r="D44" s="808"/>
    </row>
    <row r="45" spans="1:4" ht="15">
      <c r="A45" s="25" t="s">
        <v>919</v>
      </c>
      <c r="B45" s="42">
        <v>0.25</v>
      </c>
      <c r="C45" s="806">
        <v>3</v>
      </c>
      <c r="D45" s="799" t="s">
        <v>916</v>
      </c>
    </row>
    <row r="46" spans="1:4" ht="33.75" customHeight="1">
      <c r="A46" s="25" t="s">
        <v>416</v>
      </c>
      <c r="B46" s="39">
        <v>0.25</v>
      </c>
      <c r="C46" s="804"/>
      <c r="D46" s="802"/>
    </row>
    <row r="47" spans="1:4" ht="18" customHeight="1">
      <c r="A47" s="38" t="s">
        <v>60</v>
      </c>
      <c r="B47" s="42">
        <v>1</v>
      </c>
      <c r="C47" s="804"/>
      <c r="D47" s="802"/>
    </row>
    <row r="48" spans="1:4" ht="32.25" customHeight="1">
      <c r="A48" s="15" t="s">
        <v>61</v>
      </c>
      <c r="B48" s="13">
        <v>0.25</v>
      </c>
      <c r="C48" s="804"/>
      <c r="D48" s="802"/>
    </row>
    <row r="49" spans="1:4" ht="15">
      <c r="A49" s="25" t="s">
        <v>62</v>
      </c>
      <c r="B49" s="14">
        <v>0.25</v>
      </c>
      <c r="C49" s="804"/>
      <c r="D49" s="802"/>
    </row>
    <row r="50" spans="1:4" ht="15">
      <c r="A50" s="38" t="s">
        <v>162</v>
      </c>
      <c r="B50" s="39">
        <v>1</v>
      </c>
      <c r="C50" s="807"/>
      <c r="D50" s="808"/>
    </row>
    <row r="51" spans="1:4" ht="15">
      <c r="A51" s="25" t="s">
        <v>62</v>
      </c>
      <c r="B51" s="42">
        <v>1.25</v>
      </c>
      <c r="C51" s="806">
        <v>1.5</v>
      </c>
      <c r="D51" s="801" t="s">
        <v>917</v>
      </c>
    </row>
    <row r="52" spans="1:4" ht="16.5" customHeight="1">
      <c r="A52" s="15" t="s">
        <v>63</v>
      </c>
      <c r="B52" s="13">
        <v>0.25</v>
      </c>
      <c r="C52" s="807"/>
      <c r="D52" s="808"/>
    </row>
    <row r="53" spans="1:4" ht="21.75" customHeight="1">
      <c r="A53" s="25" t="s">
        <v>64</v>
      </c>
      <c r="B53" s="14">
        <v>0.25</v>
      </c>
      <c r="C53" s="806">
        <v>0.5</v>
      </c>
      <c r="D53" s="799" t="s">
        <v>65</v>
      </c>
    </row>
    <row r="54" spans="1:4" ht="15">
      <c r="A54" s="25" t="s">
        <v>63</v>
      </c>
      <c r="B54" s="42">
        <v>0.25</v>
      </c>
      <c r="C54" s="823"/>
      <c r="D54" s="808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21"/>
      <c r="D57" s="24"/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163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12" t="s">
        <v>182</v>
      </c>
      <c r="B61" s="814">
        <v>2.5</v>
      </c>
      <c r="C61" s="21">
        <v>0.25</v>
      </c>
      <c r="D61" s="26" t="s">
        <v>75</v>
      </c>
    </row>
    <row r="62" spans="1:4" ht="15.75" customHeight="1">
      <c r="A62" s="822"/>
      <c r="B62" s="820"/>
      <c r="C62" s="21">
        <v>0.5</v>
      </c>
      <c r="D62" s="26" t="s">
        <v>185</v>
      </c>
    </row>
    <row r="63" spans="1:4" ht="18" customHeight="1">
      <c r="A63" s="822"/>
      <c r="B63" s="820"/>
      <c r="C63" s="20">
        <v>1.25</v>
      </c>
      <c r="D63" s="24" t="s">
        <v>186</v>
      </c>
    </row>
    <row r="64" spans="1:4" ht="18" customHeight="1">
      <c r="A64" s="813"/>
      <c r="B64" s="815"/>
      <c r="C64" s="20">
        <v>0.25</v>
      </c>
      <c r="D64" s="24" t="s">
        <v>187</v>
      </c>
    </row>
    <row r="65" spans="1:4" ht="30" customHeight="1">
      <c r="A65" s="38" t="s">
        <v>188</v>
      </c>
      <c r="B65" s="40">
        <v>1</v>
      </c>
      <c r="C65" s="20">
        <v>0.25</v>
      </c>
      <c r="D65" s="24" t="s">
        <v>184</v>
      </c>
    </row>
    <row r="66" spans="1:4" ht="24.75" customHeight="1">
      <c r="A66" s="25"/>
      <c r="B66" s="42">
        <v>0.75</v>
      </c>
      <c r="C66" s="21"/>
      <c r="D66" s="26"/>
    </row>
    <row r="67" spans="1:4" ht="15.75" thickBot="1">
      <c r="A67" s="52" t="s">
        <v>165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915</v>
      </c>
    </row>
    <row r="69" spans="1:4" ht="17.25" thickTop="1" thickBot="1">
      <c r="A69" s="809" t="s">
        <v>710</v>
      </c>
      <c r="B69" s="810"/>
      <c r="C69" s="810"/>
      <c r="D69" s="811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164</v>
      </c>
      <c r="B71" s="55">
        <v>1.75</v>
      </c>
      <c r="C71" s="821">
        <v>2</v>
      </c>
      <c r="D71" s="819" t="s">
        <v>933</v>
      </c>
    </row>
    <row r="72" spans="1:4" ht="15">
      <c r="A72" s="38" t="s">
        <v>417</v>
      </c>
      <c r="B72" s="39">
        <v>0.25</v>
      </c>
      <c r="C72" s="807"/>
      <c r="D72" s="808"/>
    </row>
    <row r="73" spans="1:4" ht="18" customHeight="1">
      <c r="A73" s="817" t="s">
        <v>167</v>
      </c>
      <c r="B73" s="814">
        <v>2</v>
      </c>
      <c r="C73" s="21">
        <v>0.75</v>
      </c>
      <c r="D73" s="26" t="s">
        <v>76</v>
      </c>
    </row>
    <row r="74" spans="1:4" ht="30">
      <c r="A74" s="818"/>
      <c r="B74" s="815"/>
      <c r="C74" s="20">
        <v>1.25</v>
      </c>
      <c r="D74" s="24" t="s">
        <v>77</v>
      </c>
    </row>
    <row r="75" spans="1:4" ht="30">
      <c r="A75" s="50" t="s">
        <v>168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169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1">
        <v>0.5</v>
      </c>
      <c r="C77" s="816">
        <v>3</v>
      </c>
      <c r="D77" s="801" t="s">
        <v>922</v>
      </c>
    </row>
    <row r="78" spans="1:4" ht="30">
      <c r="A78" s="25" t="s">
        <v>79</v>
      </c>
      <c r="B78" s="40">
        <v>2.25</v>
      </c>
      <c r="C78" s="804"/>
      <c r="D78" s="802"/>
    </row>
    <row r="79" spans="1:4" ht="30">
      <c r="A79" s="25" t="s">
        <v>80</v>
      </c>
      <c r="B79" s="42">
        <v>0.25</v>
      </c>
      <c r="C79" s="807"/>
      <c r="D79" s="808"/>
    </row>
    <row r="80" spans="1:4" ht="45" customHeight="1">
      <c r="A80" s="812" t="s">
        <v>170</v>
      </c>
      <c r="B80" s="814">
        <v>0.75</v>
      </c>
      <c r="C80" s="21">
        <v>0.25</v>
      </c>
      <c r="D80" s="26" t="s">
        <v>171</v>
      </c>
    </row>
    <row r="81" spans="1:4" ht="30">
      <c r="A81" s="813"/>
      <c r="B81" s="815"/>
      <c r="C81" s="21">
        <v>0.25</v>
      </c>
      <c r="D81" s="26" t="s">
        <v>172</v>
      </c>
    </row>
    <row r="82" spans="1:4" ht="15">
      <c r="A82" s="25" t="s">
        <v>173</v>
      </c>
      <c r="B82" s="42">
        <v>1</v>
      </c>
      <c r="C82" s="19"/>
      <c r="D82" s="41"/>
    </row>
    <row r="83" spans="1:4" ht="30">
      <c r="A83" s="25" t="s">
        <v>174</v>
      </c>
      <c r="B83" s="42">
        <v>1</v>
      </c>
      <c r="C83" s="19"/>
      <c r="D83" s="41"/>
    </row>
    <row r="84" spans="1:4" ht="30">
      <c r="A84" s="25" t="s">
        <v>175</v>
      </c>
      <c r="B84" s="42">
        <v>0.25</v>
      </c>
      <c r="C84" s="19"/>
      <c r="D84" s="41"/>
    </row>
    <row r="85" spans="1:4" ht="15">
      <c r="A85" s="15" t="s">
        <v>176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09" t="s">
        <v>177</v>
      </c>
      <c r="B88" s="810"/>
      <c r="C88" s="810"/>
      <c r="D88" s="811"/>
    </row>
    <row r="89" spans="1:4" ht="15.75" thickTop="1">
      <c r="A89" s="17" t="s">
        <v>923</v>
      </c>
      <c r="B89" s="16">
        <v>0.25</v>
      </c>
      <c r="C89" s="22">
        <v>0.25</v>
      </c>
      <c r="D89" s="23" t="s">
        <v>924</v>
      </c>
    </row>
    <row r="90" spans="1:4" ht="15">
      <c r="A90" s="812" t="s">
        <v>925</v>
      </c>
      <c r="B90" s="814">
        <v>0.5</v>
      </c>
      <c r="C90" s="21">
        <v>0.25</v>
      </c>
      <c r="D90" s="26" t="s">
        <v>924</v>
      </c>
    </row>
    <row r="91" spans="1:4" ht="15">
      <c r="A91" s="813"/>
      <c r="B91" s="815"/>
      <c r="C91" s="21">
        <v>0.25</v>
      </c>
      <c r="D91" s="26" t="s">
        <v>927</v>
      </c>
    </row>
    <row r="92" spans="1:4" ht="15">
      <c r="A92" s="812" t="s">
        <v>926</v>
      </c>
      <c r="B92" s="814">
        <v>0.75</v>
      </c>
      <c r="C92" s="21">
        <v>0.25</v>
      </c>
      <c r="D92" s="26" t="s">
        <v>927</v>
      </c>
    </row>
    <row r="93" spans="1:4" ht="15">
      <c r="A93" s="813"/>
      <c r="B93" s="815"/>
      <c r="C93" s="20">
        <v>0.5</v>
      </c>
      <c r="D93" s="24" t="s">
        <v>82</v>
      </c>
    </row>
    <row r="94" spans="1:4" ht="15">
      <c r="A94" s="25" t="s">
        <v>418</v>
      </c>
      <c r="B94" s="42">
        <v>0.5</v>
      </c>
      <c r="C94" s="806"/>
      <c r="D94" s="799"/>
    </row>
    <row r="95" spans="1:4" ht="15" hidden="1">
      <c r="A95" s="25"/>
      <c r="B95" s="42"/>
      <c r="C95" s="807"/>
      <c r="D95" s="800"/>
    </row>
    <row r="96" spans="1:4" ht="30">
      <c r="A96" s="25" t="s">
        <v>146</v>
      </c>
      <c r="B96" s="42">
        <v>0.25</v>
      </c>
      <c r="C96" s="806">
        <v>0.5</v>
      </c>
      <c r="D96" s="799" t="s">
        <v>147</v>
      </c>
    </row>
    <row r="97" spans="1:4" ht="15">
      <c r="A97" s="25" t="s">
        <v>148</v>
      </c>
      <c r="B97" s="42">
        <v>0.25</v>
      </c>
      <c r="C97" s="807"/>
      <c r="D97" s="808"/>
    </row>
    <row r="98" spans="1:4" ht="15">
      <c r="A98" s="25" t="s">
        <v>150</v>
      </c>
      <c r="B98" s="42">
        <v>1</v>
      </c>
      <c r="C98" s="804">
        <v>3</v>
      </c>
      <c r="D98" s="801" t="s">
        <v>149</v>
      </c>
    </row>
    <row r="99" spans="1:4" ht="45">
      <c r="A99" s="25" t="s">
        <v>159</v>
      </c>
      <c r="B99" s="42">
        <v>1</v>
      </c>
      <c r="C99" s="804"/>
      <c r="D99" s="802"/>
    </row>
    <row r="100" spans="1:4" ht="15.75" thickBot="1">
      <c r="A100" s="30" t="s">
        <v>160</v>
      </c>
      <c r="B100" s="31">
        <v>1</v>
      </c>
      <c r="C100" s="805"/>
      <c r="D100" s="803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929</v>
      </c>
      <c r="B104" s="13"/>
      <c r="C104" s="48"/>
      <c r="D104" s="18" t="s">
        <v>842</v>
      </c>
    </row>
    <row r="105" spans="1:4" ht="15">
      <c r="A105" s="13" t="s">
        <v>930</v>
      </c>
      <c r="B105" s="13"/>
      <c r="C105" s="48"/>
      <c r="D105" s="18"/>
    </row>
    <row r="106" spans="1:4" ht="15">
      <c r="A106" s="13" t="s">
        <v>931</v>
      </c>
      <c r="B106" s="13"/>
      <c r="C106" s="48"/>
      <c r="D106" s="18" t="s">
        <v>932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1">
    <mergeCell ref="A1:D1"/>
    <mergeCell ref="A4:B4"/>
    <mergeCell ref="C4:D4"/>
    <mergeCell ref="D6:D7"/>
    <mergeCell ref="A5:D5"/>
    <mergeCell ref="C6:C7"/>
    <mergeCell ref="D34:D36"/>
    <mergeCell ref="C34:C36"/>
    <mergeCell ref="D29:D33"/>
    <mergeCell ref="C29:C33"/>
    <mergeCell ref="B8:B9"/>
    <mergeCell ref="B13:B16"/>
    <mergeCell ref="B17:B19"/>
    <mergeCell ref="A21:A22"/>
    <mergeCell ref="B21:B22"/>
    <mergeCell ref="A8:A9"/>
    <mergeCell ref="A13:A16"/>
    <mergeCell ref="A28:D28"/>
    <mergeCell ref="A17:A19"/>
    <mergeCell ref="C37:C39"/>
    <mergeCell ref="D37:D39"/>
    <mergeCell ref="D41:D44"/>
    <mergeCell ref="A69:D69"/>
    <mergeCell ref="D71:D72"/>
    <mergeCell ref="B61:B64"/>
    <mergeCell ref="C71:C72"/>
    <mergeCell ref="A61:A64"/>
    <mergeCell ref="C45:C50"/>
    <mergeCell ref="D45:D50"/>
    <mergeCell ref="C51:C52"/>
    <mergeCell ref="D53:D54"/>
    <mergeCell ref="C53:C54"/>
    <mergeCell ref="B73:B74"/>
    <mergeCell ref="A73:A74"/>
    <mergeCell ref="B92:B93"/>
    <mergeCell ref="C41:C44"/>
    <mergeCell ref="D51:D52"/>
    <mergeCell ref="D94:D95"/>
    <mergeCell ref="D98:D100"/>
    <mergeCell ref="C98:C100"/>
    <mergeCell ref="C94:C95"/>
    <mergeCell ref="D77:D79"/>
    <mergeCell ref="A88:D88"/>
    <mergeCell ref="A90:A91"/>
    <mergeCell ref="B80:B81"/>
    <mergeCell ref="C77:C79"/>
    <mergeCell ref="D96:D97"/>
    <mergeCell ref="C96:C97"/>
    <mergeCell ref="A92:A93"/>
    <mergeCell ref="B90:B91"/>
    <mergeCell ref="A80:A81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793" t="s">
        <v>640</v>
      </c>
      <c r="B1" s="793"/>
      <c r="F1" s="787" t="s">
        <v>637</v>
      </c>
      <c r="G1" s="787"/>
    </row>
    <row r="2" spans="1:8">
      <c r="A2" s="793" t="s">
        <v>840</v>
      </c>
      <c r="B2" s="793"/>
      <c r="E2" s="787" t="s">
        <v>838</v>
      </c>
      <c r="F2" s="787"/>
      <c r="G2" s="787"/>
      <c r="H2" s="787"/>
    </row>
    <row r="3" spans="1:8">
      <c r="A3" s="793" t="s">
        <v>641</v>
      </c>
      <c r="B3" s="793"/>
      <c r="E3" s="787" t="s">
        <v>638</v>
      </c>
      <c r="F3" s="787"/>
      <c r="G3" s="787"/>
      <c r="H3" s="787"/>
    </row>
    <row r="4" spans="1:8">
      <c r="A4" s="793" t="s">
        <v>437</v>
      </c>
      <c r="B4" s="793"/>
      <c r="E4" s="787" t="s">
        <v>874</v>
      </c>
      <c r="F4" s="787"/>
      <c r="G4" s="787"/>
      <c r="H4" s="787"/>
    </row>
    <row r="5" spans="1:8">
      <c r="E5" s="787" t="s">
        <v>839</v>
      </c>
      <c r="F5" s="787"/>
      <c r="G5" s="787"/>
      <c r="H5" s="787"/>
    </row>
    <row r="6" spans="1:8">
      <c r="E6" s="787" t="s">
        <v>639</v>
      </c>
      <c r="F6" s="787"/>
      <c r="G6" s="787"/>
      <c r="H6" s="787"/>
    </row>
    <row r="7" spans="1:8">
      <c r="E7" s="787" t="s">
        <v>440</v>
      </c>
      <c r="F7" s="787"/>
      <c r="G7" s="787"/>
      <c r="H7" s="787"/>
    </row>
    <row r="8" spans="1:8">
      <c r="E8" s="787" t="s">
        <v>438</v>
      </c>
      <c r="F8" s="787"/>
      <c r="G8" s="787"/>
      <c r="H8" s="787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3" t="s">
        <v>642</v>
      </c>
      <c r="B13" s="723"/>
      <c r="C13" s="723"/>
      <c r="D13" s="723"/>
      <c r="E13" s="723"/>
      <c r="F13" s="723"/>
      <c r="G13" s="723"/>
      <c r="H13" s="723"/>
    </row>
    <row r="14" spans="1:8" ht="15.75">
      <c r="A14" s="723" t="s">
        <v>439</v>
      </c>
      <c r="B14" s="723"/>
      <c r="C14" s="723"/>
      <c r="D14" s="723"/>
      <c r="E14" s="723"/>
      <c r="F14" s="723"/>
      <c r="G14" s="723"/>
      <c r="H14" s="723"/>
    </row>
    <row r="15" spans="1:8" ht="9.75" customHeight="1" thickBot="1"/>
    <row r="16" spans="1:8" s="1" customFormat="1" ht="43.5" customHeight="1" thickBot="1">
      <c r="A16" s="68" t="s">
        <v>643</v>
      </c>
      <c r="B16" s="37" t="s">
        <v>644</v>
      </c>
      <c r="C16" s="37" t="s">
        <v>652</v>
      </c>
      <c r="D16" s="37" t="s">
        <v>653</v>
      </c>
      <c r="E16" s="37" t="s">
        <v>654</v>
      </c>
      <c r="F16" s="37" t="s">
        <v>655</v>
      </c>
      <c r="G16" s="37" t="s">
        <v>656</v>
      </c>
      <c r="H16" s="36" t="s">
        <v>46</v>
      </c>
    </row>
    <row r="17" spans="1:8" ht="3" hidden="1" customHeight="1"/>
    <row r="18" spans="1:8" ht="13.5" customHeight="1">
      <c r="B18" s="5" t="s">
        <v>657</v>
      </c>
      <c r="G18" s="11"/>
      <c r="H18" s="11"/>
    </row>
    <row r="19" spans="1:8">
      <c r="A19" s="3" t="s">
        <v>658</v>
      </c>
      <c r="B19" s="6" t="s">
        <v>659</v>
      </c>
      <c r="C19" s="3">
        <v>1</v>
      </c>
      <c r="D19" s="3">
        <v>536</v>
      </c>
      <c r="F19" s="3">
        <v>93</v>
      </c>
      <c r="G19" s="11">
        <f>C19*D19+F19</f>
        <v>629</v>
      </c>
      <c r="H19" s="11">
        <f>G19*12</f>
        <v>7548</v>
      </c>
    </row>
    <row r="20" spans="1:8" ht="30">
      <c r="A20" s="3" t="s">
        <v>660</v>
      </c>
      <c r="B20" s="7" t="s">
        <v>278</v>
      </c>
      <c r="C20" s="3">
        <v>1</v>
      </c>
      <c r="D20" s="3">
        <v>509</v>
      </c>
      <c r="G20" s="11">
        <f t="shared" ref="G20:G45" si="0">C20*D20+F20</f>
        <v>509</v>
      </c>
      <c r="H20" s="11">
        <f t="shared" ref="H20:H45" si="1">G20*12</f>
        <v>6108</v>
      </c>
    </row>
    <row r="21" spans="1:8" ht="45">
      <c r="A21" s="3" t="s">
        <v>661</v>
      </c>
      <c r="B21" s="7" t="s">
        <v>441</v>
      </c>
      <c r="C21" s="3">
        <v>1</v>
      </c>
      <c r="D21" s="3">
        <v>509</v>
      </c>
      <c r="F21" s="3">
        <v>93</v>
      </c>
      <c r="G21" s="11">
        <f t="shared" si="0"/>
        <v>602</v>
      </c>
      <c r="H21" s="11">
        <f t="shared" si="1"/>
        <v>7224</v>
      </c>
    </row>
    <row r="22" spans="1:8" ht="30" customHeight="1">
      <c r="A22" s="3" t="s">
        <v>662</v>
      </c>
      <c r="B22" s="7" t="s">
        <v>279</v>
      </c>
      <c r="C22" s="3">
        <v>1</v>
      </c>
      <c r="D22" s="3">
        <v>509</v>
      </c>
      <c r="G22" s="11">
        <f t="shared" si="0"/>
        <v>509</v>
      </c>
      <c r="H22" s="11">
        <f t="shared" si="1"/>
        <v>6108</v>
      </c>
    </row>
    <row r="23" spans="1:8" ht="27.75" customHeight="1">
      <c r="A23" s="3" t="s">
        <v>663</v>
      </c>
      <c r="B23" s="7" t="s">
        <v>280</v>
      </c>
      <c r="C23" s="3">
        <v>1</v>
      </c>
      <c r="D23" s="3">
        <v>482</v>
      </c>
      <c r="G23" s="11">
        <f t="shared" si="0"/>
        <v>482</v>
      </c>
      <c r="H23" s="11">
        <f t="shared" si="1"/>
        <v>5784</v>
      </c>
    </row>
    <row r="24" spans="1:8">
      <c r="A24" s="3" t="s">
        <v>664</v>
      </c>
      <c r="B24" s="7" t="s">
        <v>281</v>
      </c>
      <c r="C24" s="3">
        <v>1</v>
      </c>
      <c r="D24" s="3">
        <v>393</v>
      </c>
      <c r="G24" s="11">
        <f t="shared" si="0"/>
        <v>393</v>
      </c>
      <c r="H24" s="11">
        <f t="shared" si="1"/>
        <v>4716</v>
      </c>
    </row>
    <row r="25" spans="1:8" ht="30">
      <c r="A25" s="3" t="s">
        <v>665</v>
      </c>
      <c r="B25" s="7" t="s">
        <v>282</v>
      </c>
      <c r="C25" s="3">
        <v>1</v>
      </c>
      <c r="D25" s="3">
        <v>360</v>
      </c>
      <c r="G25" s="11">
        <f t="shared" si="0"/>
        <v>360</v>
      </c>
      <c r="H25" s="11">
        <f t="shared" si="1"/>
        <v>4320</v>
      </c>
    </row>
    <row r="26" spans="1:8">
      <c r="A26" s="3" t="s">
        <v>666</v>
      </c>
      <c r="B26" s="7" t="s">
        <v>284</v>
      </c>
      <c r="C26" s="3">
        <v>0.5</v>
      </c>
      <c r="D26" s="3">
        <v>300</v>
      </c>
      <c r="G26" s="11">
        <f t="shared" si="0"/>
        <v>150</v>
      </c>
      <c r="H26" s="11">
        <f t="shared" si="1"/>
        <v>1800</v>
      </c>
    </row>
    <row r="27" spans="1:8">
      <c r="A27" s="3" t="s">
        <v>667</v>
      </c>
      <c r="B27" s="7" t="s">
        <v>283</v>
      </c>
      <c r="C27" s="3">
        <v>1</v>
      </c>
      <c r="D27" s="3">
        <v>360</v>
      </c>
      <c r="G27" s="11">
        <f t="shared" si="0"/>
        <v>360</v>
      </c>
      <c r="H27" s="11">
        <f t="shared" si="1"/>
        <v>4320</v>
      </c>
    </row>
    <row r="28" spans="1:8" ht="30">
      <c r="A28" s="3" t="s">
        <v>668</v>
      </c>
      <c r="B28" s="7" t="s">
        <v>285</v>
      </c>
      <c r="C28" s="3">
        <v>0.5</v>
      </c>
      <c r="D28" s="3">
        <v>300</v>
      </c>
      <c r="G28" s="11">
        <f t="shared" si="0"/>
        <v>150</v>
      </c>
      <c r="H28" s="11">
        <f t="shared" si="1"/>
        <v>1800</v>
      </c>
    </row>
    <row r="29" spans="1:8">
      <c r="A29" s="3" t="s">
        <v>669</v>
      </c>
      <c r="B29" s="7" t="s">
        <v>36</v>
      </c>
      <c r="C29" s="3">
        <v>1</v>
      </c>
      <c r="D29" s="3">
        <v>310</v>
      </c>
      <c r="G29" s="11">
        <f t="shared" si="0"/>
        <v>310</v>
      </c>
      <c r="H29" s="11">
        <f t="shared" si="1"/>
        <v>3720</v>
      </c>
    </row>
    <row r="30" spans="1:8" hidden="1">
      <c r="A30" s="3" t="s">
        <v>670</v>
      </c>
      <c r="B30" s="7" t="s">
        <v>671</v>
      </c>
      <c r="D30" s="3">
        <v>173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670</v>
      </c>
      <c r="B31" s="7" t="s">
        <v>843</v>
      </c>
      <c r="C31" s="3">
        <v>1</v>
      </c>
      <c r="D31" s="3">
        <v>310</v>
      </c>
      <c r="G31" s="11">
        <f t="shared" si="0"/>
        <v>310</v>
      </c>
      <c r="H31" s="11">
        <f t="shared" si="1"/>
        <v>3720</v>
      </c>
    </row>
    <row r="32" spans="1:8" ht="19.5" customHeight="1">
      <c r="A32" s="3" t="s">
        <v>672</v>
      </c>
      <c r="B32" s="7" t="s">
        <v>389</v>
      </c>
      <c r="C32" s="3">
        <v>1</v>
      </c>
      <c r="D32" s="3">
        <v>310</v>
      </c>
      <c r="G32" s="11">
        <f t="shared" si="0"/>
        <v>310</v>
      </c>
      <c r="H32" s="11">
        <f t="shared" si="1"/>
        <v>3720</v>
      </c>
    </row>
    <row r="33" spans="1:8">
      <c r="A33" s="3" t="s">
        <v>674</v>
      </c>
      <c r="B33" s="7" t="s">
        <v>673</v>
      </c>
      <c r="C33" s="3">
        <v>1</v>
      </c>
      <c r="D33" s="3">
        <v>346</v>
      </c>
      <c r="G33" s="11">
        <f t="shared" si="0"/>
        <v>346</v>
      </c>
      <c r="H33" s="11">
        <f t="shared" si="1"/>
        <v>4152</v>
      </c>
    </row>
    <row r="34" spans="1:8">
      <c r="A34" s="3" t="s">
        <v>675</v>
      </c>
      <c r="B34" s="7" t="s">
        <v>676</v>
      </c>
      <c r="C34" s="3">
        <v>1</v>
      </c>
      <c r="D34" s="3">
        <v>300</v>
      </c>
      <c r="G34" s="11">
        <f t="shared" si="0"/>
        <v>300</v>
      </c>
      <c r="H34" s="11">
        <f t="shared" si="1"/>
        <v>3600</v>
      </c>
    </row>
    <row r="35" spans="1:8">
      <c r="A35" s="3" t="s">
        <v>677</v>
      </c>
      <c r="B35" s="7" t="s">
        <v>678</v>
      </c>
      <c r="C35" s="3">
        <v>1</v>
      </c>
      <c r="D35" s="3">
        <v>321</v>
      </c>
      <c r="G35" s="11">
        <f t="shared" si="0"/>
        <v>321</v>
      </c>
      <c r="H35" s="11">
        <f t="shared" si="1"/>
        <v>3852</v>
      </c>
    </row>
    <row r="36" spans="1:8">
      <c r="A36" s="3" t="s">
        <v>679</v>
      </c>
      <c r="B36" s="7" t="s">
        <v>680</v>
      </c>
      <c r="C36" s="3">
        <v>0.25</v>
      </c>
      <c r="D36" s="3">
        <v>300</v>
      </c>
      <c r="G36" s="11">
        <f t="shared" si="0"/>
        <v>75</v>
      </c>
      <c r="H36" s="11">
        <f t="shared" si="1"/>
        <v>900</v>
      </c>
    </row>
    <row r="37" spans="1:8" ht="30">
      <c r="A37" s="3" t="s">
        <v>711</v>
      </c>
      <c r="B37" s="7" t="s">
        <v>286</v>
      </c>
      <c r="C37" s="3">
        <v>0.5</v>
      </c>
      <c r="D37" s="3">
        <v>300</v>
      </c>
      <c r="G37" s="11">
        <f t="shared" si="0"/>
        <v>150</v>
      </c>
      <c r="H37" s="11">
        <f t="shared" si="1"/>
        <v>1800</v>
      </c>
    </row>
    <row r="38" spans="1:8">
      <c r="A38" s="3" t="s">
        <v>712</v>
      </c>
      <c r="B38" s="7" t="s">
        <v>37</v>
      </c>
      <c r="C38" s="3">
        <v>0.5</v>
      </c>
      <c r="D38" s="3">
        <v>300</v>
      </c>
      <c r="G38" s="11">
        <f t="shared" si="0"/>
        <v>150</v>
      </c>
      <c r="H38" s="11">
        <f t="shared" si="1"/>
        <v>1800</v>
      </c>
    </row>
    <row r="39" spans="1:8">
      <c r="A39" s="3" t="s">
        <v>713</v>
      </c>
      <c r="B39" s="7" t="s">
        <v>934</v>
      </c>
      <c r="C39" s="3">
        <v>1</v>
      </c>
      <c r="D39" s="3">
        <v>310</v>
      </c>
      <c r="G39" s="11">
        <f t="shared" si="0"/>
        <v>310</v>
      </c>
      <c r="H39" s="11">
        <f t="shared" si="1"/>
        <v>3720</v>
      </c>
    </row>
    <row r="40" spans="1:8">
      <c r="A40" s="3" t="s">
        <v>714</v>
      </c>
      <c r="B40" s="7" t="s">
        <v>38</v>
      </c>
      <c r="C40" s="3">
        <v>1</v>
      </c>
      <c r="D40" s="3">
        <v>346</v>
      </c>
      <c r="G40" s="11">
        <f t="shared" si="0"/>
        <v>346</v>
      </c>
      <c r="H40" s="11">
        <f t="shared" si="1"/>
        <v>4152</v>
      </c>
    </row>
    <row r="41" spans="1:8" ht="30">
      <c r="A41" s="3" t="s">
        <v>715</v>
      </c>
      <c r="B41" s="7" t="s">
        <v>287</v>
      </c>
      <c r="C41" s="3">
        <v>1</v>
      </c>
      <c r="D41" s="3">
        <v>381</v>
      </c>
      <c r="G41" s="11">
        <f t="shared" si="0"/>
        <v>381</v>
      </c>
      <c r="H41" s="11">
        <f t="shared" si="1"/>
        <v>4572</v>
      </c>
    </row>
    <row r="42" spans="1:8">
      <c r="A42" s="3" t="s">
        <v>716</v>
      </c>
      <c r="B42" s="7" t="s">
        <v>288</v>
      </c>
      <c r="C42" s="3">
        <v>0.5</v>
      </c>
      <c r="D42" s="3">
        <v>381</v>
      </c>
      <c r="G42" s="11">
        <f t="shared" si="0"/>
        <v>190.5</v>
      </c>
      <c r="H42" s="11">
        <f t="shared" si="1"/>
        <v>2286</v>
      </c>
    </row>
    <row r="43" spans="1:8">
      <c r="A43" s="3" t="s">
        <v>717</v>
      </c>
      <c r="B43" s="7" t="s">
        <v>834</v>
      </c>
      <c r="C43" s="3">
        <v>1</v>
      </c>
      <c r="D43" s="3">
        <v>300</v>
      </c>
      <c r="G43" s="11">
        <f t="shared" si="0"/>
        <v>300</v>
      </c>
      <c r="H43" s="11">
        <f t="shared" si="1"/>
        <v>3600</v>
      </c>
    </row>
    <row r="44" spans="1:8">
      <c r="A44" s="3" t="s">
        <v>718</v>
      </c>
      <c r="B44" s="7" t="s">
        <v>291</v>
      </c>
      <c r="C44" s="3">
        <v>1</v>
      </c>
      <c r="D44" s="3">
        <v>310</v>
      </c>
      <c r="G44" s="11">
        <f t="shared" si="0"/>
        <v>310</v>
      </c>
      <c r="H44" s="11">
        <f t="shared" si="1"/>
        <v>3720</v>
      </c>
    </row>
    <row r="45" spans="1:8">
      <c r="A45" s="3" t="s">
        <v>736</v>
      </c>
      <c r="B45" s="7" t="s">
        <v>935</v>
      </c>
      <c r="C45" s="3">
        <v>1</v>
      </c>
      <c r="D45" s="3">
        <v>300</v>
      </c>
      <c r="G45" s="11">
        <f t="shared" si="0"/>
        <v>300</v>
      </c>
      <c r="H45" s="11">
        <f t="shared" si="1"/>
        <v>3600</v>
      </c>
    </row>
    <row r="46" spans="1:8" ht="9.75" hidden="1" customHeight="1">
      <c r="B46" s="7"/>
      <c r="G46" s="11"/>
      <c r="H46" s="11">
        <f>G46*4</f>
        <v>0</v>
      </c>
    </row>
    <row r="47" spans="1:8" ht="6" hidden="1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681</v>
      </c>
      <c r="C49" s="3">
        <f>SUM(C19:C45)</f>
        <v>22.75</v>
      </c>
      <c r="E49" s="3">
        <f>SUM(E19:E46)</f>
        <v>0</v>
      </c>
      <c r="F49" s="3">
        <f>SUM(F19:F45)</f>
        <v>186</v>
      </c>
      <c r="G49" s="11">
        <f>SUM(G19:G45)</f>
        <v>8553.5</v>
      </c>
      <c r="H49" s="11">
        <f>SUM(H19:H45)</f>
        <v>102642</v>
      </c>
    </row>
    <row r="50" spans="1:8" ht="12.75" customHeight="1">
      <c r="B50" s="8" t="s">
        <v>682</v>
      </c>
      <c r="C50" s="3">
        <f>C19+C20+C21+C22</f>
        <v>4</v>
      </c>
      <c r="E50" s="3">
        <f>E19+E20+E21+E22</f>
        <v>0</v>
      </c>
      <c r="F50" s="3">
        <f>F19+F20+F21+F22</f>
        <v>186</v>
      </c>
      <c r="G50" s="11">
        <f>G19+G20+G21+G22</f>
        <v>2249</v>
      </c>
      <c r="H50" s="11">
        <f>H19+H20+H21+H22</f>
        <v>26988</v>
      </c>
    </row>
    <row r="51" spans="1:8">
      <c r="B51" s="8" t="s">
        <v>683</v>
      </c>
      <c r="C51" s="3">
        <f>C24</f>
        <v>1</v>
      </c>
      <c r="E51" s="3">
        <f>E24</f>
        <v>0</v>
      </c>
      <c r="F51" s="3">
        <f>F24</f>
        <v>0</v>
      </c>
      <c r="G51" s="11">
        <f>G24</f>
        <v>393</v>
      </c>
      <c r="H51" s="11">
        <f>H24</f>
        <v>4716</v>
      </c>
    </row>
    <row r="52" spans="1:8" ht="0.75" customHeight="1">
      <c r="B52" s="8"/>
      <c r="G52" s="11"/>
      <c r="H52" s="11"/>
    </row>
    <row r="53" spans="1:8" ht="12" customHeight="1">
      <c r="B53" s="8" t="s">
        <v>684</v>
      </c>
      <c r="C53" s="3">
        <f>SUM(C25:C45)+C23</f>
        <v>17.75</v>
      </c>
      <c r="E53" s="3">
        <f>SUM(E25:E45)</f>
        <v>0</v>
      </c>
      <c r="F53" s="3">
        <f>SUM(F25:F45)</f>
        <v>0</v>
      </c>
      <c r="G53" s="3">
        <f>SUM(G25:G45)+G23</f>
        <v>5911.5</v>
      </c>
      <c r="H53" s="3">
        <f>SUM(H25:H45)+H23</f>
        <v>70938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91" t="s">
        <v>685</v>
      </c>
      <c r="C55" s="791"/>
      <c r="D55" s="791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658</v>
      </c>
      <c r="B57" s="4" t="s">
        <v>292</v>
      </c>
      <c r="C57" s="3">
        <v>1</v>
      </c>
      <c r="D57" s="3">
        <v>432.3</v>
      </c>
      <c r="G57" s="11">
        <f t="shared" si="2"/>
        <v>432.3</v>
      </c>
      <c r="H57" s="11">
        <f t="shared" ref="H57:H63" si="3">G57*12</f>
        <v>5187.6000000000004</v>
      </c>
    </row>
    <row r="58" spans="1:8">
      <c r="A58" s="3" t="s">
        <v>660</v>
      </c>
      <c r="B58" s="4" t="s">
        <v>39</v>
      </c>
      <c r="C58" s="3">
        <v>1</v>
      </c>
      <c r="D58" s="3">
        <v>393</v>
      </c>
      <c r="G58" s="11">
        <f t="shared" si="2"/>
        <v>393</v>
      </c>
      <c r="H58" s="11">
        <f t="shared" si="3"/>
        <v>4716</v>
      </c>
    </row>
    <row r="59" spans="1:8">
      <c r="A59" s="3" t="s">
        <v>661</v>
      </c>
      <c r="B59" s="4" t="s">
        <v>844</v>
      </c>
      <c r="C59" s="3">
        <v>1</v>
      </c>
      <c r="D59" s="3">
        <v>393</v>
      </c>
      <c r="G59" s="11">
        <f t="shared" si="2"/>
        <v>393</v>
      </c>
      <c r="H59" s="11">
        <f t="shared" si="3"/>
        <v>4716</v>
      </c>
    </row>
    <row r="60" spans="1:8">
      <c r="A60" s="3" t="s">
        <v>662</v>
      </c>
      <c r="B60" s="4" t="s">
        <v>686</v>
      </c>
      <c r="C60" s="3">
        <v>1</v>
      </c>
      <c r="D60" s="3">
        <v>346</v>
      </c>
      <c r="G60" s="11">
        <f t="shared" si="2"/>
        <v>346</v>
      </c>
      <c r="H60" s="11">
        <f t="shared" si="3"/>
        <v>4152</v>
      </c>
    </row>
    <row r="61" spans="1:8">
      <c r="A61" s="3" t="s">
        <v>663</v>
      </c>
      <c r="B61" s="4" t="s">
        <v>293</v>
      </c>
      <c r="C61" s="3">
        <v>3</v>
      </c>
      <c r="D61" s="3">
        <v>334</v>
      </c>
      <c r="G61" s="11">
        <f t="shared" si="2"/>
        <v>1002</v>
      </c>
      <c r="H61" s="11">
        <f t="shared" si="3"/>
        <v>12024</v>
      </c>
    </row>
    <row r="62" spans="1:8">
      <c r="A62" s="3" t="s">
        <v>664</v>
      </c>
      <c r="B62" s="4" t="s">
        <v>294</v>
      </c>
      <c r="C62" s="3">
        <v>1</v>
      </c>
      <c r="D62" s="3">
        <v>321</v>
      </c>
      <c r="G62" s="11">
        <f t="shared" si="2"/>
        <v>321</v>
      </c>
      <c r="H62" s="11">
        <f t="shared" si="3"/>
        <v>3852</v>
      </c>
    </row>
    <row r="63" spans="1:8">
      <c r="A63" s="3" t="s">
        <v>665</v>
      </c>
      <c r="B63" s="4" t="s">
        <v>687</v>
      </c>
      <c r="C63" s="3">
        <v>2</v>
      </c>
      <c r="D63" s="3">
        <v>300</v>
      </c>
      <c r="G63" s="11">
        <f t="shared" si="2"/>
        <v>600</v>
      </c>
      <c r="H63" s="11">
        <f t="shared" si="3"/>
        <v>7200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681</v>
      </c>
      <c r="C65" s="3">
        <f>SUM(C57:C63)</f>
        <v>10</v>
      </c>
      <c r="E65" s="3">
        <f>SUM(E57:E63)</f>
        <v>0</v>
      </c>
      <c r="F65" s="3">
        <f>SUM(F57:F63)</f>
        <v>0</v>
      </c>
      <c r="G65" s="11">
        <f>SUM(G57:G63)</f>
        <v>3487.3</v>
      </c>
      <c r="H65" s="11">
        <f>SUM(H57:H63)</f>
        <v>41847.599999999999</v>
      </c>
    </row>
    <row r="66" spans="1:8">
      <c r="B66" s="2" t="s">
        <v>682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1218.3</v>
      </c>
      <c r="H66" s="11">
        <f>SUM(H57:H59)</f>
        <v>14619.6</v>
      </c>
    </row>
    <row r="67" spans="1:8">
      <c r="B67" s="2" t="s">
        <v>688</v>
      </c>
      <c r="C67" s="3">
        <f>SUM(C60:C62)</f>
        <v>5</v>
      </c>
      <c r="E67" s="3">
        <f>SUM(E60:E62)</f>
        <v>0</v>
      </c>
      <c r="F67" s="3">
        <f>SUM(F60:F62)</f>
        <v>0</v>
      </c>
      <c r="G67" s="11">
        <f>SUM(G60:G62)</f>
        <v>1669</v>
      </c>
      <c r="H67" s="11">
        <f>SUM(H60:H62)</f>
        <v>20028</v>
      </c>
    </row>
    <row r="68" spans="1:8" ht="0.75" customHeight="1">
      <c r="B68" s="2"/>
      <c r="G68" s="11"/>
      <c r="H68" s="11"/>
    </row>
    <row r="69" spans="1:8">
      <c r="B69" s="2" t="s">
        <v>684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600</v>
      </c>
      <c r="H69" s="11">
        <f>H65-H66-H67</f>
        <v>7200</v>
      </c>
    </row>
    <row r="70" spans="1:8" ht="28.5" customHeight="1">
      <c r="G70" s="11">
        <f t="shared" ref="G70:G77" si="4">D70*C70</f>
        <v>0</v>
      </c>
      <c r="H70" s="11"/>
    </row>
    <row r="71" spans="1:8" ht="9" customHeight="1">
      <c r="G71" s="11">
        <f t="shared" si="4"/>
        <v>0</v>
      </c>
      <c r="H71" s="11"/>
    </row>
    <row r="72" spans="1:8" ht="20.25" customHeight="1">
      <c r="B72" s="70" t="s">
        <v>689</v>
      </c>
      <c r="G72" s="11">
        <f t="shared" si="4"/>
        <v>0</v>
      </c>
      <c r="H72" s="11"/>
    </row>
    <row r="73" spans="1:8">
      <c r="A73" s="3" t="s">
        <v>658</v>
      </c>
      <c r="B73" s="4" t="s">
        <v>295</v>
      </c>
      <c r="C73" s="3">
        <v>0.25</v>
      </c>
      <c r="D73" s="3">
        <v>393</v>
      </c>
      <c r="G73" s="11">
        <f t="shared" si="4"/>
        <v>98.25</v>
      </c>
      <c r="H73" s="11">
        <f>G73*12</f>
        <v>1179</v>
      </c>
    </row>
    <row r="74" spans="1:8" ht="30">
      <c r="A74" s="3" t="s">
        <v>660</v>
      </c>
      <c r="B74" s="4" t="s">
        <v>296</v>
      </c>
      <c r="C74" s="3">
        <v>1</v>
      </c>
      <c r="D74" s="3">
        <v>334</v>
      </c>
      <c r="G74" s="11">
        <f t="shared" si="4"/>
        <v>334</v>
      </c>
      <c r="H74" s="11">
        <f>G74*12</f>
        <v>4008</v>
      </c>
    </row>
    <row r="75" spans="1:8">
      <c r="A75" s="3" t="s">
        <v>661</v>
      </c>
      <c r="B75" s="4" t="s">
        <v>691</v>
      </c>
      <c r="C75" s="3">
        <v>3</v>
      </c>
      <c r="D75" s="3">
        <v>324.8</v>
      </c>
      <c r="G75" s="11">
        <f>D75*C75+F75</f>
        <v>974.4</v>
      </c>
      <c r="H75" s="11">
        <f>G75*12</f>
        <v>11692.8</v>
      </c>
    </row>
    <row r="76" spans="1:8">
      <c r="A76" s="3" t="s">
        <v>662</v>
      </c>
      <c r="B76" s="4" t="s">
        <v>297</v>
      </c>
      <c r="C76" s="3">
        <v>3</v>
      </c>
      <c r="D76" s="3">
        <v>290</v>
      </c>
      <c r="G76" s="11">
        <f t="shared" si="4"/>
        <v>870</v>
      </c>
      <c r="H76" s="11">
        <f>G76*12</f>
        <v>10440</v>
      </c>
    </row>
    <row r="77" spans="1:8" ht="19.5" customHeight="1">
      <c r="G77" s="11">
        <f t="shared" si="4"/>
        <v>0</v>
      </c>
      <c r="H77" s="11">
        <f>G77*10</f>
        <v>0</v>
      </c>
    </row>
    <row r="78" spans="1:8">
      <c r="B78" s="2" t="s">
        <v>681</v>
      </c>
      <c r="C78" s="3">
        <f>SUM(C73:C76)</f>
        <v>7.25</v>
      </c>
      <c r="E78" s="3">
        <f>SUM(E73:E76)</f>
        <v>0</v>
      </c>
      <c r="F78" s="3">
        <f>SUM(F73:F76)</f>
        <v>0</v>
      </c>
      <c r="G78" s="11">
        <f>SUM(G73:G76)</f>
        <v>2276.65</v>
      </c>
      <c r="H78" s="11">
        <f>SUM(H73:H76)</f>
        <v>27319.8</v>
      </c>
    </row>
    <row r="79" spans="1:8">
      <c r="B79" s="2" t="s">
        <v>682</v>
      </c>
      <c r="C79" s="3">
        <f>C73</f>
        <v>0.25</v>
      </c>
      <c r="E79" s="3">
        <f t="shared" ref="E79:H80" si="5">E73</f>
        <v>0</v>
      </c>
      <c r="F79" s="3">
        <f t="shared" si="5"/>
        <v>0</v>
      </c>
      <c r="G79" s="11">
        <f t="shared" si="5"/>
        <v>98.25</v>
      </c>
      <c r="H79" s="11">
        <f t="shared" si="5"/>
        <v>1179</v>
      </c>
    </row>
    <row r="80" spans="1:8">
      <c r="B80" s="2" t="s">
        <v>693</v>
      </c>
      <c r="C80" s="3">
        <f>C74</f>
        <v>1</v>
      </c>
      <c r="E80" s="3">
        <f t="shared" si="5"/>
        <v>0</v>
      </c>
      <c r="F80" s="3">
        <f t="shared" si="5"/>
        <v>0</v>
      </c>
      <c r="G80" s="11">
        <f t="shared" si="5"/>
        <v>334</v>
      </c>
      <c r="H80" s="11">
        <f t="shared" si="5"/>
        <v>4008</v>
      </c>
    </row>
    <row r="81" spans="1:8" ht="0.75" customHeight="1">
      <c r="B81" s="2"/>
      <c r="G81" s="11"/>
      <c r="H81" s="11"/>
    </row>
    <row r="82" spans="1:8">
      <c r="B82" s="2" t="s">
        <v>684</v>
      </c>
      <c r="C82" s="3">
        <f>C76+C75</f>
        <v>6</v>
      </c>
      <c r="E82" s="3">
        <f>E76+E75</f>
        <v>0</v>
      </c>
      <c r="F82" s="3">
        <f>F76+F75</f>
        <v>0</v>
      </c>
      <c r="G82" s="11">
        <f>G76+G75</f>
        <v>1844.4</v>
      </c>
      <c r="H82" s="11">
        <f>H76+H75</f>
        <v>22132.799999999999</v>
      </c>
    </row>
    <row r="83" spans="1:8" ht="33.75" customHeight="1">
      <c r="G83" s="11"/>
      <c r="H83" s="11"/>
    </row>
    <row r="84" spans="1:8" ht="15" customHeight="1">
      <c r="B84" s="70" t="s">
        <v>694</v>
      </c>
      <c r="G84" s="11"/>
      <c r="H84" s="11">
        <f>G84*12</f>
        <v>0</v>
      </c>
    </row>
    <row r="85" spans="1:8">
      <c r="A85" s="3" t="s">
        <v>658</v>
      </c>
      <c r="B85" s="4" t="s">
        <v>298</v>
      </c>
      <c r="C85" s="3">
        <v>0.75</v>
      </c>
      <c r="D85" s="3">
        <v>346</v>
      </c>
      <c r="G85" s="11">
        <f>C85*D85</f>
        <v>259.5</v>
      </c>
      <c r="H85" s="11">
        <f>G85*12</f>
        <v>3114</v>
      </c>
    </row>
    <row r="86" spans="1:8" ht="30">
      <c r="A86" s="3" t="s">
        <v>660</v>
      </c>
      <c r="B86" s="4" t="s">
        <v>299</v>
      </c>
      <c r="C86" s="3">
        <v>0.25</v>
      </c>
      <c r="D86" s="3">
        <v>334</v>
      </c>
      <c r="G86" s="11">
        <f>C86*D86</f>
        <v>83.5</v>
      </c>
      <c r="H86" s="11">
        <f>G86*12</f>
        <v>1002</v>
      </c>
    </row>
    <row r="87" spans="1:8">
      <c r="A87" s="3" t="s">
        <v>661</v>
      </c>
      <c r="B87" s="4" t="s">
        <v>270</v>
      </c>
      <c r="C87" s="3">
        <v>5.25</v>
      </c>
      <c r="D87" s="3">
        <v>288</v>
      </c>
      <c r="G87" s="11">
        <f>C87*D87</f>
        <v>1512</v>
      </c>
      <c r="H87" s="11">
        <f>G87*12</f>
        <v>18144</v>
      </c>
    </row>
    <row r="88" spans="1:8" ht="25.5" customHeight="1">
      <c r="G88" s="11">
        <f>C88*D88</f>
        <v>0</v>
      </c>
      <c r="H88" s="11">
        <f>G88*12</f>
        <v>0</v>
      </c>
    </row>
    <row r="89" spans="1:8">
      <c r="A89" s="3" t="s">
        <v>695</v>
      </c>
      <c r="B89" s="2" t="s">
        <v>681</v>
      </c>
      <c r="C89" s="3">
        <f>SUM(C85:C87)</f>
        <v>6.25</v>
      </c>
      <c r="E89" s="3">
        <f>SUM(E85:E87)</f>
        <v>0</v>
      </c>
      <c r="F89" s="3">
        <f>SUM(F85:F87)</f>
        <v>0</v>
      </c>
      <c r="G89" s="11">
        <f>SUM(G85:G87)</f>
        <v>1855</v>
      </c>
      <c r="H89" s="11">
        <f>SUM(H85:H87)</f>
        <v>22260</v>
      </c>
    </row>
    <row r="90" spans="1:8">
      <c r="B90" s="2" t="s">
        <v>682</v>
      </c>
      <c r="C90" s="3">
        <v>0</v>
      </c>
      <c r="G90" s="11">
        <v>0</v>
      </c>
      <c r="H90" s="11">
        <v>0</v>
      </c>
    </row>
    <row r="91" spans="1:8">
      <c r="B91" s="2" t="s">
        <v>693</v>
      </c>
      <c r="C91" s="3">
        <f>SUM(C85:C86)</f>
        <v>1</v>
      </c>
      <c r="E91" s="3">
        <f>SUM(E85:E86)</f>
        <v>0</v>
      </c>
      <c r="F91" s="3">
        <f>SUM(F85:F86)</f>
        <v>0</v>
      </c>
      <c r="G91" s="11">
        <f>SUM(G85:G86)</f>
        <v>343</v>
      </c>
      <c r="H91" s="11">
        <f>SUM(H85:H86)</f>
        <v>4116</v>
      </c>
    </row>
    <row r="92" spans="1:8">
      <c r="B92" s="2" t="s">
        <v>698</v>
      </c>
      <c r="C92" s="3">
        <f>C87</f>
        <v>5.25</v>
      </c>
      <c r="E92" s="3">
        <f>E87</f>
        <v>0</v>
      </c>
      <c r="F92" s="3">
        <f>F87</f>
        <v>0</v>
      </c>
      <c r="G92" s="11">
        <f>G87</f>
        <v>1512</v>
      </c>
      <c r="H92" s="11">
        <f>H87</f>
        <v>18144</v>
      </c>
    </row>
    <row r="93" spans="1:8" ht="6.75" customHeight="1">
      <c r="B93" s="2"/>
      <c r="G93" s="11"/>
      <c r="H93" s="11"/>
    </row>
    <row r="94" spans="1:8" ht="170.25" customHeight="1">
      <c r="G94" s="11">
        <f>C94*D94</f>
        <v>0</v>
      </c>
      <c r="H94" s="11">
        <f>G94*12</f>
        <v>0</v>
      </c>
    </row>
    <row r="95" spans="1:8" ht="20.25" customHeight="1">
      <c r="B95" s="790" t="s">
        <v>696</v>
      </c>
      <c r="C95" s="790"/>
      <c r="D95" s="790"/>
      <c r="G95" s="11">
        <f>C95*D95</f>
        <v>0</v>
      </c>
      <c r="H95" s="11">
        <f>G95*12</f>
        <v>0</v>
      </c>
    </row>
    <row r="96" spans="1:8">
      <c r="A96" s="3" t="s">
        <v>658</v>
      </c>
      <c r="B96" s="4" t="s">
        <v>697</v>
      </c>
      <c r="C96" s="3">
        <v>0.25</v>
      </c>
      <c r="D96" s="3">
        <v>393</v>
      </c>
      <c r="G96" s="11">
        <f>C96*D96+F96</f>
        <v>98.25</v>
      </c>
      <c r="H96" s="11">
        <f t="shared" ref="H96:H102" si="6">G96*12</f>
        <v>1179</v>
      </c>
    </row>
    <row r="97" spans="1:8">
      <c r="A97" s="3" t="s">
        <v>660</v>
      </c>
      <c r="B97" s="4" t="s">
        <v>300</v>
      </c>
      <c r="C97" s="3">
        <v>0.25</v>
      </c>
      <c r="D97" s="3">
        <v>393</v>
      </c>
      <c r="G97" s="11">
        <f t="shared" ref="G97:G102" si="7">C97*D97+F97</f>
        <v>98.25</v>
      </c>
      <c r="H97" s="11">
        <f t="shared" si="6"/>
        <v>1179</v>
      </c>
    </row>
    <row r="98" spans="1:8">
      <c r="A98" s="3" t="s">
        <v>661</v>
      </c>
      <c r="B98" s="4" t="s">
        <v>301</v>
      </c>
      <c r="C98" s="3">
        <v>1</v>
      </c>
      <c r="D98" s="3">
        <v>422.51</v>
      </c>
      <c r="G98" s="11">
        <f t="shared" si="7"/>
        <v>422.51</v>
      </c>
      <c r="H98" s="11">
        <f t="shared" si="6"/>
        <v>5070.12</v>
      </c>
    </row>
    <row r="99" spans="1:8">
      <c r="A99" s="3" t="s">
        <v>662</v>
      </c>
      <c r="B99" s="4" t="s">
        <v>303</v>
      </c>
      <c r="C99" s="3">
        <v>3</v>
      </c>
      <c r="D99" s="3">
        <v>405.09</v>
      </c>
      <c r="G99" s="11">
        <f t="shared" si="7"/>
        <v>1215.27</v>
      </c>
      <c r="H99" s="11">
        <f t="shared" si="6"/>
        <v>14583.24</v>
      </c>
    </row>
    <row r="100" spans="1:8">
      <c r="A100" s="3" t="s">
        <v>663</v>
      </c>
      <c r="B100" s="4" t="s">
        <v>304</v>
      </c>
      <c r="C100" s="3">
        <v>3.5</v>
      </c>
      <c r="D100" s="3">
        <v>352.25</v>
      </c>
      <c r="G100" s="11">
        <f t="shared" si="7"/>
        <v>1232.8800000000001</v>
      </c>
      <c r="H100" s="11">
        <f t="shared" si="6"/>
        <v>14794.56</v>
      </c>
    </row>
    <row r="101" spans="1:8" ht="30">
      <c r="A101" s="3" t="s">
        <v>664</v>
      </c>
      <c r="B101" s="4" t="s">
        <v>305</v>
      </c>
      <c r="C101" s="3">
        <v>1</v>
      </c>
      <c r="D101" s="3">
        <v>369</v>
      </c>
      <c r="G101" s="11">
        <f t="shared" si="7"/>
        <v>369</v>
      </c>
      <c r="H101" s="11">
        <f t="shared" si="6"/>
        <v>4428</v>
      </c>
    </row>
    <row r="102" spans="1:8">
      <c r="A102" s="3" t="s">
        <v>665</v>
      </c>
      <c r="B102" s="4" t="s">
        <v>270</v>
      </c>
      <c r="C102" s="3">
        <v>1</v>
      </c>
      <c r="D102" s="3">
        <v>288</v>
      </c>
      <c r="G102" s="11">
        <f t="shared" si="7"/>
        <v>288</v>
      </c>
      <c r="H102" s="11">
        <f t="shared" si="6"/>
        <v>3456</v>
      </c>
    </row>
    <row r="103" spans="1:8">
      <c r="G103" s="11">
        <f>C103*D103</f>
        <v>0</v>
      </c>
      <c r="H103" s="11">
        <f>G103*12</f>
        <v>0</v>
      </c>
    </row>
    <row r="104" spans="1:8">
      <c r="B104" s="2" t="s">
        <v>681</v>
      </c>
      <c r="C104" s="3">
        <f>SUM(C96:C102)</f>
        <v>10</v>
      </c>
      <c r="E104" s="3">
        <f>SUM(E96:E102)</f>
        <v>0</v>
      </c>
      <c r="F104" s="3">
        <f>SUM(F96:F102)</f>
        <v>0</v>
      </c>
      <c r="G104" s="11">
        <f>SUM(G96:G102)</f>
        <v>3724.16</v>
      </c>
      <c r="H104" s="11">
        <f>SUM(H96:H102)</f>
        <v>44689.919999999998</v>
      </c>
    </row>
    <row r="105" spans="1:8">
      <c r="B105" s="2" t="s">
        <v>682</v>
      </c>
      <c r="C105" s="3">
        <f>SUM(C96:C97)</f>
        <v>0.5</v>
      </c>
      <c r="E105" s="3">
        <f>SUM(E96:E97)</f>
        <v>0</v>
      </c>
      <c r="F105" s="3">
        <f>SUM(F96:F97)</f>
        <v>0</v>
      </c>
      <c r="G105" s="11">
        <f>SUM(G96:G97)</f>
        <v>196.5</v>
      </c>
      <c r="H105" s="11">
        <f>SUM(H96:H97)</f>
        <v>2358</v>
      </c>
    </row>
    <row r="106" spans="1:8">
      <c r="B106" s="2" t="s">
        <v>693</v>
      </c>
      <c r="C106" s="3">
        <f>SUM(C98:C101)</f>
        <v>8.5</v>
      </c>
      <c r="E106" s="3">
        <f>SUM(E98:E101)</f>
        <v>0</v>
      </c>
      <c r="F106" s="3">
        <f>SUM(F98:F101)</f>
        <v>0</v>
      </c>
      <c r="G106" s="11">
        <f>SUM(G98:G101)</f>
        <v>3239.66</v>
      </c>
      <c r="H106" s="11">
        <f>SUM(H98:H101)</f>
        <v>38875.919999999998</v>
      </c>
    </row>
    <row r="107" spans="1:8">
      <c r="B107" s="2" t="s">
        <v>698</v>
      </c>
      <c r="C107" s="3">
        <f>C102</f>
        <v>1</v>
      </c>
      <c r="E107" s="3">
        <f>E102</f>
        <v>0</v>
      </c>
      <c r="F107" s="3">
        <f>F102</f>
        <v>0</v>
      </c>
      <c r="G107" s="11">
        <f>G102</f>
        <v>288</v>
      </c>
      <c r="H107" s="11">
        <f>H102</f>
        <v>3456</v>
      </c>
    </row>
    <row r="108" spans="1:8" ht="28.5" customHeight="1">
      <c r="G108" s="11">
        <f>C108*D108</f>
        <v>0</v>
      </c>
      <c r="H108" s="11">
        <f>G108*12</f>
        <v>0</v>
      </c>
    </row>
    <row r="109" spans="1:8" ht="15.75" customHeight="1">
      <c r="B109" s="70" t="s">
        <v>699</v>
      </c>
      <c r="G109" s="11">
        <f>C109*D109</f>
        <v>0</v>
      </c>
      <c r="H109" s="11">
        <f>G109*12</f>
        <v>0</v>
      </c>
    </row>
    <row r="110" spans="1:8" ht="30">
      <c r="A110" s="3" t="s">
        <v>658</v>
      </c>
      <c r="B110" s="4" t="s">
        <v>312</v>
      </c>
      <c r="C110" s="3">
        <v>1</v>
      </c>
      <c r="D110" s="3">
        <v>497.15</v>
      </c>
      <c r="G110" s="11">
        <f t="shared" ref="G110:G116" si="8">C110*D110+F110</f>
        <v>497.15</v>
      </c>
      <c r="H110" s="11">
        <f t="shared" ref="H110:H116" si="9">G110*12</f>
        <v>5965.8</v>
      </c>
    </row>
    <row r="111" spans="1:8">
      <c r="A111" s="3" t="s">
        <v>660</v>
      </c>
      <c r="B111" s="4" t="s">
        <v>306</v>
      </c>
      <c r="C111" s="3">
        <v>1</v>
      </c>
      <c r="D111" s="3">
        <v>451.95</v>
      </c>
      <c r="G111" s="11">
        <f t="shared" si="8"/>
        <v>451.95</v>
      </c>
      <c r="H111" s="11">
        <f t="shared" si="9"/>
        <v>5423.4</v>
      </c>
    </row>
    <row r="112" spans="1:8">
      <c r="A112" s="3" t="s">
        <v>661</v>
      </c>
      <c r="B112" s="4" t="s">
        <v>307</v>
      </c>
      <c r="C112" s="3">
        <v>1.25</v>
      </c>
      <c r="D112" s="3">
        <v>507.15</v>
      </c>
      <c r="G112" s="11">
        <f t="shared" si="8"/>
        <v>633.94000000000005</v>
      </c>
      <c r="H112" s="11">
        <f t="shared" si="9"/>
        <v>7607.28</v>
      </c>
    </row>
    <row r="113" spans="1:8">
      <c r="A113" s="3" t="s">
        <v>662</v>
      </c>
      <c r="B113" s="4" t="s">
        <v>308</v>
      </c>
      <c r="C113" s="3">
        <v>2</v>
      </c>
      <c r="D113" s="3">
        <v>405.09</v>
      </c>
      <c r="G113" s="11">
        <f t="shared" si="8"/>
        <v>810.18</v>
      </c>
      <c r="H113" s="11">
        <f t="shared" si="9"/>
        <v>9722.16</v>
      </c>
    </row>
    <row r="114" spans="1:8">
      <c r="A114" s="3" t="s">
        <v>663</v>
      </c>
      <c r="B114" s="4" t="s">
        <v>309</v>
      </c>
      <c r="C114" s="3">
        <v>1</v>
      </c>
      <c r="D114" s="3">
        <v>384.1</v>
      </c>
      <c r="G114" s="11">
        <f t="shared" si="8"/>
        <v>384.1</v>
      </c>
      <c r="H114" s="11">
        <f t="shared" si="9"/>
        <v>4609.2</v>
      </c>
    </row>
    <row r="115" spans="1:8" ht="30">
      <c r="A115" s="3" t="s">
        <v>664</v>
      </c>
      <c r="B115" s="4" t="s">
        <v>310</v>
      </c>
      <c r="C115" s="3">
        <v>1.25</v>
      </c>
      <c r="D115" s="3">
        <v>397.9</v>
      </c>
      <c r="G115" s="11">
        <f t="shared" si="8"/>
        <v>497.38</v>
      </c>
      <c r="H115" s="11">
        <f t="shared" si="9"/>
        <v>5968.56</v>
      </c>
    </row>
    <row r="116" spans="1:8" ht="30">
      <c r="A116" s="3" t="s">
        <v>665</v>
      </c>
      <c r="B116" s="4" t="s">
        <v>311</v>
      </c>
      <c r="C116" s="3">
        <v>1</v>
      </c>
      <c r="D116" s="3">
        <v>331.2</v>
      </c>
      <c r="G116" s="11">
        <f t="shared" si="8"/>
        <v>331.2</v>
      </c>
      <c r="H116" s="11">
        <f t="shared" si="9"/>
        <v>3974.4</v>
      </c>
    </row>
    <row r="117" spans="1:8">
      <c r="G117" s="11">
        <f>C117*D117</f>
        <v>0</v>
      </c>
      <c r="H117" s="11"/>
    </row>
    <row r="118" spans="1:8">
      <c r="B118" s="2" t="s">
        <v>681</v>
      </c>
      <c r="C118" s="3">
        <f>SUM(C110:C116)</f>
        <v>8.5</v>
      </c>
      <c r="E118" s="3">
        <f>SUM(E110:E116)</f>
        <v>0</v>
      </c>
      <c r="F118" s="3">
        <f>SUM(F110:F116)</f>
        <v>0</v>
      </c>
      <c r="G118" s="11">
        <f>SUM(G110:G116)</f>
        <v>3605.9</v>
      </c>
      <c r="H118" s="11">
        <f>SUM(H110:H116)</f>
        <v>43270.8</v>
      </c>
    </row>
    <row r="119" spans="1:8">
      <c r="B119" s="2" t="s">
        <v>682</v>
      </c>
      <c r="C119" s="3">
        <f>SUM(C110:C112)</f>
        <v>3.25</v>
      </c>
      <c r="E119" s="3">
        <f>SUM(E110:E112)</f>
        <v>0</v>
      </c>
      <c r="F119" s="3">
        <f>SUM(F110:F112)</f>
        <v>0</v>
      </c>
      <c r="G119" s="11">
        <f>SUM(G110:G112)</f>
        <v>1583.04</v>
      </c>
      <c r="H119" s="11">
        <f>SUM(H110:H112)</f>
        <v>18996.48</v>
      </c>
    </row>
    <row r="120" spans="1:8">
      <c r="B120" s="2" t="s">
        <v>693</v>
      </c>
      <c r="C120" s="3">
        <f>SUM(C113:C115)</f>
        <v>4.25</v>
      </c>
      <c r="E120" s="3">
        <f>SUM(E113:E115)</f>
        <v>0</v>
      </c>
      <c r="F120" s="3">
        <f>SUM(F113:F115)</f>
        <v>0</v>
      </c>
      <c r="G120" s="11">
        <f>SUM(G113:G115)</f>
        <v>1691.66</v>
      </c>
      <c r="H120" s="11">
        <f>SUM(H113:H115)</f>
        <v>20299.919999999998</v>
      </c>
    </row>
    <row r="121" spans="1:8">
      <c r="B121" s="2" t="s">
        <v>698</v>
      </c>
      <c r="C121" s="3">
        <f>C116</f>
        <v>1</v>
      </c>
      <c r="E121" s="3">
        <f>E116</f>
        <v>0</v>
      </c>
      <c r="F121" s="3">
        <f>F116</f>
        <v>0</v>
      </c>
      <c r="G121" s="11">
        <f>G116</f>
        <v>331.2</v>
      </c>
      <c r="H121" s="11">
        <f>H116</f>
        <v>3974.4</v>
      </c>
    </row>
    <row r="122" spans="1:8">
      <c r="G122" s="11">
        <f>C122*D122</f>
        <v>0</v>
      </c>
      <c r="H122" s="11">
        <f>G122*12</f>
        <v>0</v>
      </c>
    </row>
    <row r="123" spans="1:8">
      <c r="G123" s="11">
        <f>C123*D123</f>
        <v>0</v>
      </c>
      <c r="H123" s="11">
        <f>G123*12</f>
        <v>0</v>
      </c>
    </row>
    <row r="124" spans="1:8" ht="30" customHeight="1">
      <c r="B124" s="790" t="s">
        <v>40</v>
      </c>
      <c r="C124" s="790"/>
      <c r="D124" s="790"/>
      <c r="E124" s="790"/>
      <c r="G124" s="11">
        <f>C124*D124</f>
        <v>0</v>
      </c>
      <c r="H124" s="11">
        <f>G124*12</f>
        <v>0</v>
      </c>
    </row>
    <row r="125" spans="1:8">
      <c r="A125" s="3" t="s">
        <v>658</v>
      </c>
      <c r="B125" s="4" t="s">
        <v>313</v>
      </c>
      <c r="C125" s="3">
        <v>1</v>
      </c>
      <c r="D125" s="3">
        <v>613.08000000000004</v>
      </c>
      <c r="G125" s="11">
        <f t="shared" ref="G125:G133" si="10">C125*D125+F125</f>
        <v>613.08000000000004</v>
      </c>
      <c r="H125" s="11">
        <f t="shared" ref="H125:H133" si="11">G125*12</f>
        <v>7356.96</v>
      </c>
    </row>
    <row r="126" spans="1:8" ht="30">
      <c r="A126" s="3" t="s">
        <v>660</v>
      </c>
      <c r="B126" s="4" t="s">
        <v>314</v>
      </c>
      <c r="C126" s="3">
        <v>1</v>
      </c>
      <c r="D126" s="3">
        <v>510.9</v>
      </c>
      <c r="G126" s="11">
        <f t="shared" si="10"/>
        <v>510.9</v>
      </c>
      <c r="H126" s="11">
        <f t="shared" si="11"/>
        <v>6130.8</v>
      </c>
    </row>
    <row r="127" spans="1:8">
      <c r="A127" s="3" t="s">
        <v>661</v>
      </c>
      <c r="B127" s="4" t="s">
        <v>41</v>
      </c>
      <c r="C127" s="3">
        <v>1</v>
      </c>
      <c r="D127" s="3">
        <v>510.9</v>
      </c>
      <c r="G127" s="11">
        <f t="shared" si="10"/>
        <v>510.9</v>
      </c>
      <c r="H127" s="11">
        <f t="shared" si="11"/>
        <v>6130.8</v>
      </c>
    </row>
    <row r="128" spans="1:8">
      <c r="A128" s="3" t="s">
        <v>662</v>
      </c>
      <c r="B128" s="4" t="s">
        <v>870</v>
      </c>
      <c r="C128" s="3">
        <v>0.5</v>
      </c>
      <c r="D128" s="3">
        <v>573.29999999999995</v>
      </c>
      <c r="G128" s="11">
        <f t="shared" si="10"/>
        <v>286.64999999999998</v>
      </c>
      <c r="H128" s="11">
        <f t="shared" si="11"/>
        <v>3439.8</v>
      </c>
    </row>
    <row r="129" spans="1:8">
      <c r="A129" s="3" t="s">
        <v>663</v>
      </c>
      <c r="B129" s="4" t="s">
        <v>701</v>
      </c>
      <c r="C129" s="3">
        <v>7</v>
      </c>
      <c r="D129" s="3">
        <v>429.24</v>
      </c>
      <c r="G129" s="11">
        <f t="shared" si="10"/>
        <v>3004.68</v>
      </c>
      <c r="H129" s="11">
        <f t="shared" si="11"/>
        <v>36056.160000000003</v>
      </c>
    </row>
    <row r="130" spans="1:8">
      <c r="A130" s="3" t="s">
        <v>664</v>
      </c>
      <c r="B130" s="4" t="s">
        <v>871</v>
      </c>
      <c r="C130" s="3">
        <v>5</v>
      </c>
      <c r="D130" s="3">
        <v>429.24</v>
      </c>
      <c r="G130" s="11">
        <f t="shared" si="10"/>
        <v>2146.1999999999998</v>
      </c>
      <c r="H130" s="11">
        <f t="shared" si="11"/>
        <v>25754.400000000001</v>
      </c>
    </row>
    <row r="131" spans="1:8">
      <c r="A131" s="3" t="s">
        <v>665</v>
      </c>
      <c r="B131" s="4" t="s">
        <v>702</v>
      </c>
      <c r="C131" s="3">
        <v>1</v>
      </c>
      <c r="D131" s="3">
        <v>397.9</v>
      </c>
      <c r="G131" s="11">
        <f t="shared" si="10"/>
        <v>397.9</v>
      </c>
      <c r="H131" s="11">
        <f t="shared" si="11"/>
        <v>4774.8</v>
      </c>
    </row>
    <row r="132" spans="1:8" ht="30">
      <c r="A132" s="3" t="s">
        <v>666</v>
      </c>
      <c r="B132" s="4" t="s">
        <v>315</v>
      </c>
      <c r="C132" s="3">
        <v>3</v>
      </c>
      <c r="D132" s="3">
        <v>331.2</v>
      </c>
      <c r="G132" s="11">
        <f t="shared" si="10"/>
        <v>993.6</v>
      </c>
      <c r="H132" s="11">
        <f t="shared" si="11"/>
        <v>11923.2</v>
      </c>
    </row>
    <row r="133" spans="1:8" ht="30">
      <c r="A133" s="3" t="s">
        <v>667</v>
      </c>
      <c r="B133" s="4" t="s">
        <v>316</v>
      </c>
      <c r="C133" s="3">
        <v>0.25</v>
      </c>
      <c r="D133" s="3">
        <v>331.2</v>
      </c>
      <c r="G133" s="11">
        <f t="shared" si="10"/>
        <v>82.8</v>
      </c>
      <c r="H133" s="11">
        <f t="shared" si="11"/>
        <v>993.6</v>
      </c>
    </row>
    <row r="134" spans="1:8">
      <c r="G134" s="11">
        <f>C134*D134</f>
        <v>0</v>
      </c>
      <c r="H134" s="11">
        <f>G134*12</f>
        <v>0</v>
      </c>
    </row>
    <row r="135" spans="1:8">
      <c r="B135" s="2" t="s">
        <v>681</v>
      </c>
      <c r="C135" s="3">
        <f>SUM(C125:C133)</f>
        <v>19.75</v>
      </c>
      <c r="E135" s="3">
        <f>SUM(E125:E133)</f>
        <v>0</v>
      </c>
      <c r="F135" s="3">
        <f>SUM(F125:F133)</f>
        <v>0</v>
      </c>
      <c r="G135" s="11">
        <f>ROUND(SUM(G125:G133),2)</f>
        <v>8546.7099999999991</v>
      </c>
      <c r="H135" s="11">
        <f>SUM(H125:H133)</f>
        <v>102560.52</v>
      </c>
    </row>
    <row r="136" spans="1:8">
      <c r="B136" s="2" t="s">
        <v>682</v>
      </c>
      <c r="C136" s="3">
        <f>SUM(C125:C128)</f>
        <v>3.5</v>
      </c>
      <c r="E136" s="3">
        <f>SUM(E125:E128)</f>
        <v>0</v>
      </c>
      <c r="F136" s="3">
        <f>SUM(F125:F128)</f>
        <v>0</v>
      </c>
      <c r="G136" s="11">
        <f>SUM(G125:G128)</f>
        <v>1921.53</v>
      </c>
      <c r="H136" s="11">
        <f>SUM(H125:H128)</f>
        <v>23058.36</v>
      </c>
    </row>
    <row r="137" spans="1:8">
      <c r="B137" s="2" t="s">
        <v>693</v>
      </c>
      <c r="C137" s="3">
        <f>SUM(C129:C131)</f>
        <v>13</v>
      </c>
      <c r="E137" s="3">
        <f>SUM(E129:E131)</f>
        <v>0</v>
      </c>
      <c r="F137" s="3">
        <f>SUM(F129:F131)</f>
        <v>0</v>
      </c>
      <c r="G137" s="11">
        <f>SUM(G129:G131)</f>
        <v>5548.78</v>
      </c>
      <c r="H137" s="11">
        <f>SUM(H129:H131)</f>
        <v>66585.36</v>
      </c>
    </row>
    <row r="138" spans="1:8">
      <c r="B138" s="2" t="s">
        <v>698</v>
      </c>
      <c r="C138" s="3">
        <f>SUM(C132:C133)</f>
        <v>3.25</v>
      </c>
      <c r="E138" s="3">
        <f>SUM(E132:E133)</f>
        <v>0</v>
      </c>
      <c r="F138" s="3">
        <f>SUM(F132:F133)</f>
        <v>0</v>
      </c>
      <c r="G138" s="11">
        <f>SUM(G132:G133)</f>
        <v>1076.4000000000001</v>
      </c>
      <c r="H138" s="11">
        <f>SUM(H132:H133)</f>
        <v>12916.8</v>
      </c>
    </row>
    <row r="139" spans="1:8" ht="30" customHeight="1">
      <c r="G139" s="11">
        <f>C139*D139</f>
        <v>0</v>
      </c>
      <c r="H139" s="11">
        <f>G139*12</f>
        <v>0</v>
      </c>
    </row>
    <row r="140" spans="1:8" ht="15" customHeight="1">
      <c r="B140" s="790" t="s">
        <v>317</v>
      </c>
      <c r="C140" s="790"/>
      <c r="G140" s="11">
        <f>C140*D140</f>
        <v>0</v>
      </c>
      <c r="H140" s="11">
        <f>G140*12</f>
        <v>0</v>
      </c>
    </row>
    <row r="141" spans="1:8" ht="30">
      <c r="A141" s="3" t="s">
        <v>658</v>
      </c>
      <c r="B141" s="4" t="s">
        <v>318</v>
      </c>
      <c r="C141" s="3">
        <v>1</v>
      </c>
      <c r="D141" s="3">
        <v>596.25</v>
      </c>
      <c r="G141" s="11">
        <f>ROUND(C141*D141,)</f>
        <v>596</v>
      </c>
      <c r="H141" s="11">
        <f t="shared" ref="H141:H151" si="12">G141*12</f>
        <v>7152</v>
      </c>
    </row>
    <row r="142" spans="1:8">
      <c r="A142" s="3" t="s">
        <v>660</v>
      </c>
      <c r="B142" s="4" t="s">
        <v>319</v>
      </c>
      <c r="C142" s="3">
        <v>1</v>
      </c>
      <c r="D142" s="3">
        <v>453</v>
      </c>
      <c r="G142" s="11">
        <f t="shared" ref="G142:G151" si="13">ROUND(C142*D142,)</f>
        <v>453</v>
      </c>
      <c r="H142" s="11">
        <f t="shared" si="12"/>
        <v>5436</v>
      </c>
    </row>
    <row r="143" spans="1:8">
      <c r="A143" s="3" t="s">
        <v>661</v>
      </c>
      <c r="B143" s="4" t="s">
        <v>320</v>
      </c>
      <c r="C143" s="3">
        <v>4</v>
      </c>
      <c r="D143" s="3">
        <v>458.75</v>
      </c>
      <c r="G143" s="11">
        <f t="shared" si="13"/>
        <v>1835</v>
      </c>
      <c r="H143" s="11">
        <f t="shared" si="12"/>
        <v>22020</v>
      </c>
    </row>
    <row r="144" spans="1:8">
      <c r="A144" s="3" t="s">
        <v>662</v>
      </c>
      <c r="B144" s="4" t="s">
        <v>703</v>
      </c>
      <c r="C144" s="3">
        <v>0.75</v>
      </c>
      <c r="D144" s="3">
        <v>393</v>
      </c>
      <c r="G144" s="11">
        <f t="shared" si="13"/>
        <v>295</v>
      </c>
      <c r="H144" s="11">
        <f t="shared" si="12"/>
        <v>3540</v>
      </c>
    </row>
    <row r="145" spans="1:8">
      <c r="A145" s="3" t="s">
        <v>663</v>
      </c>
      <c r="B145" s="4" t="s">
        <v>704</v>
      </c>
      <c r="C145" s="3">
        <v>0.5</v>
      </c>
      <c r="D145" s="3">
        <v>393</v>
      </c>
      <c r="G145" s="11">
        <f t="shared" si="13"/>
        <v>197</v>
      </c>
      <c r="H145" s="11">
        <f t="shared" si="12"/>
        <v>2364</v>
      </c>
    </row>
    <row r="146" spans="1:8">
      <c r="A146" s="3" t="s">
        <v>664</v>
      </c>
      <c r="B146" s="4" t="s">
        <v>301</v>
      </c>
      <c r="C146" s="3">
        <v>1</v>
      </c>
      <c r="D146" s="3">
        <v>396</v>
      </c>
      <c r="G146" s="11">
        <f t="shared" si="13"/>
        <v>396</v>
      </c>
      <c r="H146" s="11">
        <f t="shared" si="12"/>
        <v>4752</v>
      </c>
    </row>
    <row r="147" spans="1:8" ht="30">
      <c r="A147" s="3" t="s">
        <v>665</v>
      </c>
      <c r="B147" s="4" t="s">
        <v>321</v>
      </c>
      <c r="C147" s="3">
        <v>1</v>
      </c>
      <c r="D147" s="3">
        <v>334</v>
      </c>
      <c r="G147" s="11">
        <f t="shared" si="13"/>
        <v>334</v>
      </c>
      <c r="H147" s="11">
        <f t="shared" si="12"/>
        <v>4008</v>
      </c>
    </row>
    <row r="148" spans="1:8" ht="30">
      <c r="A148" s="3" t="s">
        <v>666</v>
      </c>
      <c r="B148" s="4" t="s">
        <v>322</v>
      </c>
      <c r="C148" s="3">
        <v>4</v>
      </c>
      <c r="D148" s="3">
        <v>352.25</v>
      </c>
      <c r="G148" s="11">
        <f t="shared" si="13"/>
        <v>1409</v>
      </c>
      <c r="H148" s="11">
        <f t="shared" si="12"/>
        <v>16908</v>
      </c>
    </row>
    <row r="149" spans="1:8">
      <c r="A149" s="3" t="s">
        <v>667</v>
      </c>
      <c r="B149" s="4" t="s">
        <v>705</v>
      </c>
      <c r="C149" s="3">
        <v>0.5</v>
      </c>
      <c r="D149" s="3">
        <v>369</v>
      </c>
      <c r="G149" s="11">
        <f t="shared" si="13"/>
        <v>185</v>
      </c>
      <c r="H149" s="11">
        <f t="shared" si="12"/>
        <v>2220</v>
      </c>
    </row>
    <row r="150" spans="1:8" ht="30">
      <c r="A150" s="3" t="s">
        <v>668</v>
      </c>
      <c r="B150" s="4" t="s">
        <v>323</v>
      </c>
      <c r="C150" s="3">
        <v>1</v>
      </c>
      <c r="D150" s="3">
        <v>288</v>
      </c>
      <c r="G150" s="11">
        <f t="shared" si="13"/>
        <v>288</v>
      </c>
      <c r="H150" s="11">
        <f t="shared" si="12"/>
        <v>3456</v>
      </c>
    </row>
    <row r="151" spans="1:8" ht="30">
      <c r="A151" s="3" t="s">
        <v>669</v>
      </c>
      <c r="B151" s="4" t="s">
        <v>324</v>
      </c>
      <c r="C151" s="3">
        <v>1</v>
      </c>
      <c r="D151" s="3">
        <v>288</v>
      </c>
      <c r="G151" s="11">
        <f t="shared" si="13"/>
        <v>288</v>
      </c>
      <c r="H151" s="11">
        <f t="shared" si="12"/>
        <v>3456</v>
      </c>
    </row>
    <row r="152" spans="1:8">
      <c r="G152" s="11">
        <f t="shared" ref="G152:G185" si="14">C152*D152</f>
        <v>0</v>
      </c>
      <c r="H152" s="11">
        <f>G152*12</f>
        <v>0</v>
      </c>
    </row>
    <row r="153" spans="1:8">
      <c r="B153" s="2" t="s">
        <v>681</v>
      </c>
      <c r="C153" s="3">
        <f>SUM(C141:C151)</f>
        <v>15.75</v>
      </c>
      <c r="E153" s="3">
        <f>SUM(E141:E151)</f>
        <v>0</v>
      </c>
      <c r="F153" s="3">
        <f>SUM(F141:F151)</f>
        <v>0</v>
      </c>
      <c r="G153" s="11">
        <f>SUM(G141:G151)</f>
        <v>6276</v>
      </c>
      <c r="H153" s="11">
        <f>SUM(H141:H151)</f>
        <v>75312</v>
      </c>
    </row>
    <row r="154" spans="1:8">
      <c r="B154" s="2" t="s">
        <v>682</v>
      </c>
      <c r="C154" s="3">
        <f>SUM(C141:C145)</f>
        <v>7.25</v>
      </c>
      <c r="E154" s="3">
        <f>SUM(E141:E145)</f>
        <v>0</v>
      </c>
      <c r="F154" s="3">
        <f>SUM(F141:F145)</f>
        <v>0</v>
      </c>
      <c r="G154" s="11">
        <f>SUM(G141:G145)</f>
        <v>3376</v>
      </c>
      <c r="H154" s="11">
        <f>SUM(H141:H145)</f>
        <v>40512</v>
      </c>
    </row>
    <row r="155" spans="1:8">
      <c r="B155" s="2" t="s">
        <v>683</v>
      </c>
      <c r="C155" s="3">
        <f>SUM(C146:C149)</f>
        <v>6.5</v>
      </c>
      <c r="E155" s="3">
        <f>SUM(E146:E149)</f>
        <v>0</v>
      </c>
      <c r="F155" s="3">
        <f>SUM(F146:F149)</f>
        <v>0</v>
      </c>
      <c r="G155" s="11">
        <f>SUM(G146:G149)</f>
        <v>2324</v>
      </c>
      <c r="H155" s="11">
        <f>SUM(H146:H149)</f>
        <v>27888</v>
      </c>
    </row>
    <row r="156" spans="1:8">
      <c r="B156" s="2" t="s">
        <v>698</v>
      </c>
      <c r="C156" s="3">
        <f>C153-C154-C155</f>
        <v>2</v>
      </c>
      <c r="E156" s="3">
        <f>E153-E154-E155</f>
        <v>0</v>
      </c>
      <c r="F156" s="3">
        <f>F153-F154-F155</f>
        <v>0</v>
      </c>
      <c r="G156" s="11">
        <f>G153-G154-G155</f>
        <v>576</v>
      </c>
      <c r="H156" s="11">
        <f>H153-H154-H155</f>
        <v>6912</v>
      </c>
    </row>
    <row r="157" spans="1:8">
      <c r="G157" s="11">
        <f t="shared" si="14"/>
        <v>0</v>
      </c>
      <c r="H157" s="11">
        <f t="shared" ref="H157:H162" si="15">G157*12</f>
        <v>0</v>
      </c>
    </row>
    <row r="158" spans="1:8" ht="18" customHeight="1">
      <c r="G158" s="11">
        <f t="shared" si="14"/>
        <v>0</v>
      </c>
      <c r="H158" s="11">
        <f t="shared" si="15"/>
        <v>0</v>
      </c>
    </row>
    <row r="159" spans="1:8" ht="24" customHeight="1">
      <c r="B159" s="790" t="s">
        <v>846</v>
      </c>
      <c r="C159" s="790"/>
      <c r="G159" s="11">
        <f t="shared" si="14"/>
        <v>0</v>
      </c>
      <c r="H159" s="11">
        <f t="shared" si="15"/>
        <v>0</v>
      </c>
    </row>
    <row r="160" spans="1:8">
      <c r="A160" s="3" t="s">
        <v>658</v>
      </c>
      <c r="B160" s="4" t="s">
        <v>325</v>
      </c>
      <c r="C160" s="3">
        <v>1</v>
      </c>
      <c r="D160" s="3">
        <v>334</v>
      </c>
      <c r="G160" s="11">
        <f t="shared" si="14"/>
        <v>334</v>
      </c>
      <c r="H160" s="11">
        <f t="shared" si="15"/>
        <v>4008</v>
      </c>
    </row>
    <row r="161" spans="1:8" ht="30">
      <c r="A161" s="3" t="s">
        <v>660</v>
      </c>
      <c r="B161" s="4" t="s">
        <v>326</v>
      </c>
      <c r="C161" s="3">
        <v>2</v>
      </c>
      <c r="D161" s="3">
        <v>288</v>
      </c>
      <c r="G161" s="11">
        <f>C161*D161</f>
        <v>576</v>
      </c>
      <c r="H161" s="11">
        <f t="shared" si="15"/>
        <v>6912</v>
      </c>
    </row>
    <row r="162" spans="1:8">
      <c r="G162" s="11">
        <f t="shared" si="14"/>
        <v>0</v>
      </c>
      <c r="H162" s="11">
        <f t="shared" si="15"/>
        <v>0</v>
      </c>
    </row>
    <row r="163" spans="1:8">
      <c r="B163" s="2" t="s">
        <v>681</v>
      </c>
      <c r="C163" s="3">
        <f>SUM(C160:C161)</f>
        <v>3</v>
      </c>
      <c r="E163" s="3">
        <f>E160</f>
        <v>0</v>
      </c>
      <c r="F163" s="3">
        <f>F160</f>
        <v>0</v>
      </c>
      <c r="G163" s="11">
        <f>SUM(G160:G161)</f>
        <v>910</v>
      </c>
      <c r="H163" s="11">
        <f>SUM(H160:H161)</f>
        <v>10920</v>
      </c>
    </row>
    <row r="164" spans="1:8">
      <c r="B164" s="2" t="s">
        <v>682</v>
      </c>
      <c r="G164" s="11"/>
      <c r="H164" s="11"/>
    </row>
    <row r="165" spans="1:8" ht="15" customHeight="1">
      <c r="B165" s="2" t="s">
        <v>683</v>
      </c>
      <c r="C165" s="3">
        <f>C160</f>
        <v>1</v>
      </c>
      <c r="G165" s="11">
        <f>G160</f>
        <v>334</v>
      </c>
      <c r="H165" s="11">
        <f>H160</f>
        <v>4008</v>
      </c>
    </row>
    <row r="166" spans="1:8">
      <c r="B166" s="2" t="s">
        <v>698</v>
      </c>
      <c r="C166" s="3">
        <f>C161</f>
        <v>2</v>
      </c>
      <c r="G166" s="11">
        <f>G161</f>
        <v>576</v>
      </c>
      <c r="H166" s="11">
        <f>H161</f>
        <v>6912</v>
      </c>
    </row>
    <row r="167" spans="1:8">
      <c r="G167" s="11"/>
      <c r="H167" s="11"/>
    </row>
    <row r="168" spans="1:8">
      <c r="G168" s="11">
        <f t="shared" si="14"/>
        <v>0</v>
      </c>
      <c r="H168" s="11">
        <f t="shared" ref="H168:H174" si="16">G168*12</f>
        <v>0</v>
      </c>
    </row>
    <row r="169" spans="1:8">
      <c r="G169" s="11">
        <f t="shared" si="14"/>
        <v>0</v>
      </c>
      <c r="H169" s="11">
        <f t="shared" si="16"/>
        <v>0</v>
      </c>
    </row>
    <row r="170" spans="1:8" ht="28.5" customHeight="1">
      <c r="B170" s="790" t="s">
        <v>875</v>
      </c>
      <c r="C170" s="790"/>
      <c r="G170" s="11">
        <f t="shared" si="14"/>
        <v>0</v>
      </c>
      <c r="H170" s="11">
        <f t="shared" si="16"/>
        <v>0</v>
      </c>
    </row>
    <row r="171" spans="1:8" ht="30">
      <c r="A171" s="3" t="s">
        <v>658</v>
      </c>
      <c r="B171" s="4" t="s">
        <v>327</v>
      </c>
      <c r="C171" s="3">
        <v>4.5</v>
      </c>
      <c r="D171" s="3">
        <v>352.25</v>
      </c>
      <c r="G171" s="11">
        <f t="shared" si="14"/>
        <v>1585.13</v>
      </c>
      <c r="H171" s="11">
        <f t="shared" si="16"/>
        <v>19021.560000000001</v>
      </c>
    </row>
    <row r="172" spans="1:8" ht="30">
      <c r="A172" s="3" t="s">
        <v>660</v>
      </c>
      <c r="B172" s="4" t="s">
        <v>328</v>
      </c>
      <c r="C172" s="3">
        <v>4.5</v>
      </c>
      <c r="D172" s="3">
        <v>288</v>
      </c>
      <c r="G172" s="11">
        <f t="shared" si="14"/>
        <v>1296</v>
      </c>
      <c r="H172" s="11">
        <f t="shared" si="16"/>
        <v>15552</v>
      </c>
    </row>
    <row r="173" spans="1:8">
      <c r="A173" s="3" t="s">
        <v>661</v>
      </c>
      <c r="B173" s="4" t="s">
        <v>329</v>
      </c>
      <c r="C173" s="3">
        <v>1</v>
      </c>
      <c r="D173" s="3">
        <v>280</v>
      </c>
      <c r="G173" s="11">
        <f t="shared" si="14"/>
        <v>280</v>
      </c>
      <c r="H173" s="11">
        <f t="shared" si="16"/>
        <v>3360</v>
      </c>
    </row>
    <row r="174" spans="1:8" ht="33.75" customHeight="1">
      <c r="G174" s="11">
        <f t="shared" si="14"/>
        <v>0</v>
      </c>
      <c r="H174" s="11">
        <f t="shared" si="16"/>
        <v>0</v>
      </c>
    </row>
    <row r="175" spans="1:8">
      <c r="B175" s="2" t="s">
        <v>681</v>
      </c>
      <c r="C175" s="3">
        <f>SUM(C171:C173)</f>
        <v>10</v>
      </c>
      <c r="F175" s="3">
        <f>F171+F172+F173</f>
        <v>0</v>
      </c>
      <c r="G175" s="11">
        <f>SUM(G171:G173)</f>
        <v>3161.13</v>
      </c>
      <c r="H175" s="11">
        <f>SUM(H171:H173)</f>
        <v>37933.56</v>
      </c>
    </row>
    <row r="176" spans="1:8">
      <c r="B176" s="2" t="s">
        <v>682</v>
      </c>
      <c r="G176" s="11"/>
      <c r="H176" s="11"/>
    </row>
    <row r="177" spans="1:8">
      <c r="B177" s="2" t="s">
        <v>683</v>
      </c>
      <c r="C177" s="3">
        <f>SUM(C171)</f>
        <v>4.5</v>
      </c>
      <c r="E177" s="3">
        <f t="shared" ref="E177:H179" si="17">E171</f>
        <v>0</v>
      </c>
      <c r="F177" s="3">
        <f t="shared" si="17"/>
        <v>0</v>
      </c>
      <c r="G177" s="11">
        <f>SUM(G171)</f>
        <v>1585.13</v>
      </c>
      <c r="H177" s="11">
        <f>SUM(H171)</f>
        <v>19021.560000000001</v>
      </c>
    </row>
    <row r="178" spans="1:8">
      <c r="B178" s="2" t="s">
        <v>698</v>
      </c>
      <c r="C178" s="3">
        <f>C172</f>
        <v>4.5</v>
      </c>
      <c r="E178" s="3">
        <f t="shared" si="17"/>
        <v>0</v>
      </c>
      <c r="F178" s="3">
        <f t="shared" si="17"/>
        <v>0</v>
      </c>
      <c r="G178" s="11">
        <f t="shared" si="17"/>
        <v>1296</v>
      </c>
      <c r="H178" s="11">
        <f t="shared" si="17"/>
        <v>15552</v>
      </c>
    </row>
    <row r="179" spans="1:8">
      <c r="B179" s="2" t="s">
        <v>684</v>
      </c>
      <c r="C179" s="3">
        <f>C173</f>
        <v>1</v>
      </c>
      <c r="E179" s="3">
        <f t="shared" si="17"/>
        <v>0</v>
      </c>
      <c r="F179" s="3">
        <f t="shared" si="17"/>
        <v>0</v>
      </c>
      <c r="G179" s="11">
        <f t="shared" si="17"/>
        <v>280</v>
      </c>
      <c r="H179" s="11">
        <f t="shared" si="17"/>
        <v>3360</v>
      </c>
    </row>
    <row r="180" spans="1:8">
      <c r="G180" s="11">
        <f t="shared" si="14"/>
        <v>0</v>
      </c>
      <c r="H180" s="11">
        <f t="shared" ref="H180:H185" si="18">G180*12</f>
        <v>0</v>
      </c>
    </row>
    <row r="181" spans="1:8" ht="33" customHeight="1">
      <c r="G181" s="11">
        <f t="shared" si="14"/>
        <v>0</v>
      </c>
      <c r="H181" s="11">
        <f t="shared" si="18"/>
        <v>0</v>
      </c>
    </row>
    <row r="182" spans="1:8" ht="30.75" customHeight="1">
      <c r="B182" s="790" t="s">
        <v>876</v>
      </c>
      <c r="C182" s="790"/>
      <c r="D182" s="790"/>
      <c r="G182" s="11">
        <f t="shared" si="14"/>
        <v>0</v>
      </c>
      <c r="H182" s="11">
        <f t="shared" si="18"/>
        <v>0</v>
      </c>
    </row>
    <row r="183" spans="1:8">
      <c r="A183" s="3" t="s">
        <v>658</v>
      </c>
      <c r="B183" s="4" t="s">
        <v>707</v>
      </c>
      <c r="C183" s="3">
        <v>0.5</v>
      </c>
      <c r="D183" s="3">
        <v>451.95</v>
      </c>
      <c r="G183" s="11">
        <f t="shared" si="14"/>
        <v>225.98</v>
      </c>
      <c r="H183" s="11">
        <f t="shared" si="18"/>
        <v>2711.76</v>
      </c>
    </row>
    <row r="184" spans="1:8" ht="30">
      <c r="A184" s="3" t="s">
        <v>660</v>
      </c>
      <c r="B184" s="4" t="s">
        <v>330</v>
      </c>
      <c r="C184" s="3">
        <v>0.5</v>
      </c>
      <c r="D184" s="3">
        <v>331.2</v>
      </c>
      <c r="G184" s="11">
        <f t="shared" si="14"/>
        <v>165.6</v>
      </c>
      <c r="H184" s="11">
        <f t="shared" si="18"/>
        <v>1987.2</v>
      </c>
    </row>
    <row r="185" spans="1:8">
      <c r="G185" s="11">
        <f t="shared" si="14"/>
        <v>0</v>
      </c>
      <c r="H185" s="11">
        <f t="shared" si="18"/>
        <v>0</v>
      </c>
    </row>
    <row r="186" spans="1:8">
      <c r="B186" s="2" t="s">
        <v>706</v>
      </c>
      <c r="C186" s="3">
        <f>C183+C184</f>
        <v>1</v>
      </c>
      <c r="E186" s="3">
        <f>E183+E184</f>
        <v>0</v>
      </c>
      <c r="F186" s="3">
        <f>F183+F184</f>
        <v>0</v>
      </c>
      <c r="G186" s="11">
        <f>G183+G184</f>
        <v>391.58</v>
      </c>
      <c r="H186" s="11">
        <f>H183+H184</f>
        <v>4698.96</v>
      </c>
    </row>
    <row r="187" spans="1:8">
      <c r="B187" s="2" t="s">
        <v>682</v>
      </c>
      <c r="C187" s="3">
        <f>C183</f>
        <v>0.5</v>
      </c>
      <c r="E187" s="3">
        <f>E183</f>
        <v>0</v>
      </c>
      <c r="F187" s="3">
        <f>F183</f>
        <v>0</v>
      </c>
      <c r="G187" s="11">
        <f>G183</f>
        <v>225.98</v>
      </c>
      <c r="H187" s="11">
        <f>H183</f>
        <v>2711.76</v>
      </c>
    </row>
    <row r="188" spans="1:8">
      <c r="B188" s="2" t="s">
        <v>683</v>
      </c>
      <c r="G188" s="11"/>
      <c r="H188" s="11"/>
    </row>
    <row r="189" spans="1:8">
      <c r="B189" s="2" t="s">
        <v>708</v>
      </c>
      <c r="C189" s="3">
        <f>C184</f>
        <v>0.5</v>
      </c>
      <c r="E189" s="3">
        <f>E184</f>
        <v>0</v>
      </c>
      <c r="F189" s="3">
        <f>F184</f>
        <v>0</v>
      </c>
      <c r="G189" s="11">
        <f>G184</f>
        <v>165.6</v>
      </c>
      <c r="H189" s="11">
        <f>H184</f>
        <v>1987.2</v>
      </c>
    </row>
    <row r="190" spans="1:8">
      <c r="B190" s="2" t="s">
        <v>684</v>
      </c>
      <c r="G190" s="11"/>
      <c r="H190" s="11"/>
    </row>
    <row r="191" spans="1:8" ht="33" customHeight="1">
      <c r="G191" s="11"/>
      <c r="H191" s="11">
        <f>G191*12</f>
        <v>0</v>
      </c>
    </row>
    <row r="192" spans="1:8" ht="32.25" customHeight="1">
      <c r="B192" s="790" t="s">
        <v>390</v>
      </c>
      <c r="C192" s="790"/>
      <c r="D192" s="790"/>
      <c r="G192" s="11"/>
      <c r="H192" s="11">
        <f>G192*12</f>
        <v>0</v>
      </c>
    </row>
    <row r="193" spans="1:8" ht="30">
      <c r="A193" s="3" t="s">
        <v>658</v>
      </c>
      <c r="B193" s="4" t="s">
        <v>331</v>
      </c>
      <c r="C193" s="3">
        <v>1</v>
      </c>
      <c r="D193" s="3">
        <v>524.70000000000005</v>
      </c>
      <c r="G193" s="11">
        <f t="shared" ref="G193:G203" si="19">C193*D193</f>
        <v>524.70000000000005</v>
      </c>
      <c r="H193" s="11">
        <f t="shared" ref="H193:H202" si="20">G193*12</f>
        <v>6296.4</v>
      </c>
    </row>
    <row r="194" spans="1:8">
      <c r="A194" s="3" t="s">
        <v>660</v>
      </c>
      <c r="B194" s="4" t="s">
        <v>709</v>
      </c>
      <c r="C194" s="3">
        <v>1</v>
      </c>
      <c r="D194" s="3">
        <v>441</v>
      </c>
      <c r="G194" s="11">
        <f t="shared" si="19"/>
        <v>441</v>
      </c>
      <c r="H194" s="11">
        <f t="shared" si="20"/>
        <v>5292</v>
      </c>
    </row>
    <row r="195" spans="1:8">
      <c r="A195" s="3" t="s">
        <v>661</v>
      </c>
      <c r="B195" s="4" t="s">
        <v>301</v>
      </c>
      <c r="C195" s="3">
        <v>1</v>
      </c>
      <c r="D195" s="3">
        <v>367.4</v>
      </c>
      <c r="G195" s="11">
        <f t="shared" si="19"/>
        <v>367.4</v>
      </c>
      <c r="H195" s="11">
        <f t="shared" si="20"/>
        <v>4408.8</v>
      </c>
    </row>
    <row r="196" spans="1:8" ht="30">
      <c r="A196" s="3" t="s">
        <v>662</v>
      </c>
      <c r="B196" s="4" t="s">
        <v>332</v>
      </c>
      <c r="C196" s="3">
        <v>0.5</v>
      </c>
      <c r="D196" s="3">
        <v>334</v>
      </c>
      <c r="G196" s="11">
        <f t="shared" si="19"/>
        <v>167</v>
      </c>
      <c r="H196" s="11">
        <f t="shared" si="20"/>
        <v>2004</v>
      </c>
    </row>
    <row r="197" spans="1:8">
      <c r="A197" s="3" t="s">
        <v>663</v>
      </c>
      <c r="B197" s="4" t="s">
        <v>333</v>
      </c>
      <c r="C197" s="3">
        <v>6.5</v>
      </c>
      <c r="D197" s="3">
        <v>352.25</v>
      </c>
      <c r="G197" s="11">
        <f t="shared" si="19"/>
        <v>2289.63</v>
      </c>
      <c r="H197" s="11">
        <f t="shared" si="20"/>
        <v>27475.56</v>
      </c>
    </row>
    <row r="198" spans="1:8">
      <c r="A198" s="3" t="s">
        <v>664</v>
      </c>
      <c r="B198" s="4" t="s">
        <v>334</v>
      </c>
      <c r="C198" s="3">
        <v>1</v>
      </c>
      <c r="D198" s="3">
        <v>334</v>
      </c>
      <c r="G198" s="11">
        <f t="shared" si="19"/>
        <v>334</v>
      </c>
      <c r="H198" s="11">
        <f t="shared" si="20"/>
        <v>4008</v>
      </c>
    </row>
    <row r="199" spans="1:8">
      <c r="A199" s="3" t="s">
        <v>665</v>
      </c>
      <c r="B199" s="4" t="s">
        <v>335</v>
      </c>
      <c r="C199" s="3">
        <v>1</v>
      </c>
      <c r="D199" s="3">
        <v>300</v>
      </c>
      <c r="G199" s="11">
        <f t="shared" si="19"/>
        <v>300</v>
      </c>
      <c r="H199" s="11">
        <f t="shared" si="20"/>
        <v>3600</v>
      </c>
    </row>
    <row r="200" spans="1:8" ht="30">
      <c r="A200" s="3" t="s">
        <v>666</v>
      </c>
      <c r="B200" s="4" t="s">
        <v>336</v>
      </c>
      <c r="C200" s="3">
        <v>6</v>
      </c>
      <c r="D200" s="3">
        <v>300</v>
      </c>
      <c r="G200" s="11">
        <f t="shared" si="19"/>
        <v>1800</v>
      </c>
      <c r="H200" s="11">
        <f t="shared" si="20"/>
        <v>21600</v>
      </c>
    </row>
    <row r="201" spans="1:8" ht="30">
      <c r="A201" s="3" t="s">
        <v>667</v>
      </c>
      <c r="B201" s="4" t="s">
        <v>337</v>
      </c>
      <c r="C201" s="3">
        <v>1</v>
      </c>
      <c r="D201" s="3">
        <v>288</v>
      </c>
      <c r="G201" s="11">
        <f t="shared" si="19"/>
        <v>288</v>
      </c>
      <c r="H201" s="11">
        <f t="shared" si="20"/>
        <v>3456</v>
      </c>
    </row>
    <row r="202" spans="1:8" ht="30">
      <c r="A202" s="3" t="s">
        <v>668</v>
      </c>
      <c r="B202" s="4" t="s">
        <v>338</v>
      </c>
      <c r="C202" s="3">
        <v>0.5</v>
      </c>
      <c r="D202" s="3">
        <v>288</v>
      </c>
      <c r="G202" s="11">
        <f t="shared" si="19"/>
        <v>144</v>
      </c>
      <c r="H202" s="11">
        <f t="shared" si="20"/>
        <v>1728</v>
      </c>
    </row>
    <row r="203" spans="1:8">
      <c r="G203" s="11">
        <f t="shared" si="19"/>
        <v>0</v>
      </c>
      <c r="H203" s="11">
        <f>G203*12</f>
        <v>0</v>
      </c>
    </row>
    <row r="204" spans="1:8">
      <c r="B204" s="2" t="s">
        <v>681</v>
      </c>
      <c r="C204" s="3">
        <f>SUM(C193:C202)</f>
        <v>19.5</v>
      </c>
      <c r="E204" s="3">
        <f>SUM(E193:E202)</f>
        <v>0</v>
      </c>
      <c r="F204" s="3">
        <f>SUM(F193:F202)</f>
        <v>0</v>
      </c>
      <c r="G204" s="11">
        <f>SUM(G193:G202)</f>
        <v>6655.73</v>
      </c>
      <c r="H204" s="11">
        <f>SUM(H193:H202)</f>
        <v>79868.759999999995</v>
      </c>
    </row>
    <row r="205" spans="1:8">
      <c r="B205" s="2" t="s">
        <v>682</v>
      </c>
      <c r="C205" s="3">
        <f>SUM(C193:C194)</f>
        <v>2</v>
      </c>
      <c r="E205" s="3">
        <f>SUM(E193:E194)</f>
        <v>0</v>
      </c>
      <c r="F205" s="3">
        <f>SUM(F193:F194)</f>
        <v>0</v>
      </c>
      <c r="G205" s="11">
        <f>SUM(G193:G194)</f>
        <v>965.7</v>
      </c>
      <c r="H205" s="11">
        <f>SUM(H193:H194)</f>
        <v>11588.4</v>
      </c>
    </row>
    <row r="206" spans="1:8">
      <c r="B206" s="2" t="s">
        <v>683</v>
      </c>
      <c r="C206" s="3">
        <f>SUM(C195:C198)</f>
        <v>9</v>
      </c>
      <c r="E206" s="3">
        <f>SUM(E195:E198)</f>
        <v>0</v>
      </c>
      <c r="F206" s="3">
        <f>SUM(F195:F198)</f>
        <v>0</v>
      </c>
      <c r="G206" s="11">
        <f>SUM(G195:G198)</f>
        <v>3158.03</v>
      </c>
      <c r="H206" s="11">
        <f>SUM(H195:H198)</f>
        <v>37896.36</v>
      </c>
    </row>
    <row r="207" spans="1:8">
      <c r="B207" s="2" t="s">
        <v>710</v>
      </c>
      <c r="C207" s="3">
        <f>C199+C200+C201+C202</f>
        <v>8.5</v>
      </c>
      <c r="E207" s="3">
        <f>E199+E200+E201+E202</f>
        <v>0</v>
      </c>
      <c r="F207" s="3">
        <f>F199+F200+F201+F202</f>
        <v>0</v>
      </c>
      <c r="G207" s="11">
        <f>G199+G200+G201+G202</f>
        <v>2532</v>
      </c>
      <c r="H207" s="11">
        <f>H199+H200+H201+H202</f>
        <v>30384</v>
      </c>
    </row>
    <row r="208" spans="1:8">
      <c r="B208" s="2" t="s">
        <v>684</v>
      </c>
      <c r="G208" s="11"/>
      <c r="H208" s="11"/>
    </row>
    <row r="209" spans="1:9" ht="16.5" customHeight="1">
      <c r="G209" s="11">
        <f t="shared" ref="G209:G217" si="21">C209*D209</f>
        <v>0</v>
      </c>
      <c r="H209" s="11">
        <f>G209*12</f>
        <v>0</v>
      </c>
    </row>
    <row r="210" spans="1:9" ht="30" customHeight="1">
      <c r="B210" s="790" t="s">
        <v>877</v>
      </c>
      <c r="C210" s="790"/>
      <c r="D210" s="790"/>
      <c r="G210" s="11">
        <f t="shared" si="21"/>
        <v>0</v>
      </c>
      <c r="H210" s="11">
        <f>G210*12</f>
        <v>0</v>
      </c>
    </row>
    <row r="211" spans="1:9">
      <c r="A211" s="3" t="s">
        <v>658</v>
      </c>
      <c r="B211" s="4" t="s">
        <v>339</v>
      </c>
      <c r="C211" s="3">
        <v>1</v>
      </c>
      <c r="D211" s="3">
        <v>576.4</v>
      </c>
      <c r="G211" s="11">
        <f t="shared" si="21"/>
        <v>576.4</v>
      </c>
      <c r="H211" s="11">
        <f t="shared" ref="H211:H216" si="22">G211*12</f>
        <v>6916.8</v>
      </c>
    </row>
    <row r="212" spans="1:9">
      <c r="A212" s="3" t="s">
        <v>660</v>
      </c>
      <c r="B212" s="4" t="s">
        <v>301</v>
      </c>
      <c r="C212" s="3">
        <v>1</v>
      </c>
      <c r="D212" s="3">
        <v>367.4</v>
      </c>
      <c r="G212" s="11">
        <f t="shared" si="21"/>
        <v>367.4</v>
      </c>
      <c r="H212" s="11">
        <f t="shared" si="22"/>
        <v>4408.8</v>
      </c>
    </row>
    <row r="213" spans="1:9">
      <c r="A213" s="3" t="s">
        <v>661</v>
      </c>
      <c r="B213" s="4" t="s">
        <v>333</v>
      </c>
      <c r="C213" s="3">
        <v>4.5</v>
      </c>
      <c r="D213" s="3">
        <v>352.25</v>
      </c>
      <c r="G213" s="11">
        <f t="shared" si="21"/>
        <v>1585.13</v>
      </c>
      <c r="H213" s="11">
        <f t="shared" si="22"/>
        <v>19021.560000000001</v>
      </c>
    </row>
    <row r="214" spans="1:9" ht="30">
      <c r="A214" s="3" t="s">
        <v>662</v>
      </c>
      <c r="B214" s="4" t="s">
        <v>347</v>
      </c>
      <c r="C214" s="3">
        <v>4.5</v>
      </c>
      <c r="D214" s="3">
        <v>300</v>
      </c>
      <c r="G214" s="11">
        <f t="shared" si="21"/>
        <v>1350</v>
      </c>
      <c r="H214" s="11">
        <f t="shared" si="22"/>
        <v>16200</v>
      </c>
    </row>
    <row r="215" spans="1:9" ht="30">
      <c r="A215" s="3" t="s">
        <v>663</v>
      </c>
      <c r="B215" s="4" t="s">
        <v>348</v>
      </c>
      <c r="C215" s="3">
        <v>0.75</v>
      </c>
      <c r="D215" s="3">
        <v>288</v>
      </c>
      <c r="G215" s="11">
        <f t="shared" si="21"/>
        <v>216</v>
      </c>
      <c r="H215" s="11">
        <f t="shared" si="22"/>
        <v>2592</v>
      </c>
    </row>
    <row r="216" spans="1:9" ht="30">
      <c r="A216" s="3" t="s">
        <v>664</v>
      </c>
      <c r="B216" s="4" t="s">
        <v>349</v>
      </c>
      <c r="C216" s="3">
        <v>0.5</v>
      </c>
      <c r="D216" s="3">
        <v>288</v>
      </c>
      <c r="G216" s="11">
        <f t="shared" si="21"/>
        <v>144</v>
      </c>
      <c r="H216" s="11">
        <f t="shared" si="22"/>
        <v>1728</v>
      </c>
    </row>
    <row r="217" spans="1:9" ht="30" customHeight="1">
      <c r="G217" s="11">
        <f t="shared" si="21"/>
        <v>0</v>
      </c>
      <c r="H217" s="11">
        <f>G217*12</f>
        <v>0</v>
      </c>
    </row>
    <row r="218" spans="1:9">
      <c r="B218" s="2" t="s">
        <v>681</v>
      </c>
      <c r="C218" s="3">
        <f>SUM(C211:C216)</f>
        <v>12.25</v>
      </c>
      <c r="E218" s="3">
        <f>SUM(E211:E216)</f>
        <v>0</v>
      </c>
      <c r="F218" s="3">
        <f>SUM(F211:F216)</f>
        <v>0</v>
      </c>
      <c r="G218" s="11">
        <f>SUM(G211:G216)</f>
        <v>4238.93</v>
      </c>
      <c r="H218" s="11">
        <f>SUM(H211:H216)</f>
        <v>50867.16</v>
      </c>
    </row>
    <row r="219" spans="1:9">
      <c r="B219" s="2" t="s">
        <v>682</v>
      </c>
      <c r="C219" s="3">
        <f>SUM(C211)</f>
        <v>1</v>
      </c>
      <c r="E219" s="3">
        <f>SUM(E211)</f>
        <v>0</v>
      </c>
      <c r="F219" s="3">
        <f>SUM(F211)</f>
        <v>0</v>
      </c>
      <c r="G219" s="11">
        <f>SUM(G211)</f>
        <v>576.4</v>
      </c>
      <c r="H219" s="11">
        <f>SUM(H211)</f>
        <v>6916.8</v>
      </c>
    </row>
    <row r="220" spans="1:9">
      <c r="B220" s="2" t="s">
        <v>683</v>
      </c>
      <c r="C220" s="3">
        <f>SUM(C212:C213)</f>
        <v>5.5</v>
      </c>
      <c r="E220" s="3">
        <f>SUM(E212:E213)</f>
        <v>0</v>
      </c>
      <c r="F220" s="3">
        <f>SUM(F212:F213)</f>
        <v>0</v>
      </c>
      <c r="G220" s="11">
        <f>SUM(G212:G213)</f>
        <v>1952.53</v>
      </c>
      <c r="H220" s="11">
        <f>SUM(H212:H213)</f>
        <v>23430.36</v>
      </c>
    </row>
    <row r="221" spans="1:9">
      <c r="B221" s="2" t="s">
        <v>708</v>
      </c>
      <c r="C221" s="3">
        <f>SUM(C214:C216)</f>
        <v>5.75</v>
      </c>
      <c r="E221" s="3">
        <f>SUM(E214:E216)</f>
        <v>0</v>
      </c>
      <c r="F221" s="3">
        <f>SUM(F214:F216)</f>
        <v>0</v>
      </c>
      <c r="G221" s="11">
        <f>SUM(G214:G216)</f>
        <v>1710</v>
      </c>
      <c r="H221" s="11">
        <f>SUM(H214:H216)</f>
        <v>20520</v>
      </c>
    </row>
    <row r="222" spans="1:9">
      <c r="B222" s="2" t="s">
        <v>684</v>
      </c>
      <c r="G222" s="11"/>
      <c r="H222" s="11"/>
    </row>
    <row r="223" spans="1:9" ht="8.25" customHeight="1">
      <c r="G223" s="11">
        <f>C223*D223</f>
        <v>0</v>
      </c>
      <c r="H223" s="11">
        <f>G223*12</f>
        <v>0</v>
      </c>
      <c r="I223">
        <f>I216+I217+I218</f>
        <v>0</v>
      </c>
    </row>
    <row r="224" spans="1:9" ht="15" customHeight="1">
      <c r="B224" s="790" t="s">
        <v>878</v>
      </c>
      <c r="C224" s="790"/>
      <c r="D224" s="790"/>
      <c r="E224" s="790"/>
      <c r="G224" s="11">
        <f>C224*D224</f>
        <v>0</v>
      </c>
      <c r="H224" s="11">
        <f>G224*12</f>
        <v>0</v>
      </c>
    </row>
    <row r="225" spans="1:8" ht="29.25" customHeight="1">
      <c r="B225" s="790" t="s">
        <v>841</v>
      </c>
      <c r="C225" s="790"/>
      <c r="D225" s="790"/>
      <c r="E225" s="790"/>
      <c r="G225" s="11">
        <f>C225*D225</f>
        <v>0</v>
      </c>
      <c r="H225" s="11">
        <f>G225*12</f>
        <v>0</v>
      </c>
    </row>
    <row r="226" spans="1:8">
      <c r="A226" s="3" t="s">
        <v>658</v>
      </c>
      <c r="B226" s="4" t="s">
        <v>339</v>
      </c>
      <c r="C226" s="3">
        <v>1</v>
      </c>
      <c r="D226" s="3">
        <v>873.25</v>
      </c>
      <c r="G226" s="11">
        <f>ROUND(C226*D226,2)</f>
        <v>873.25</v>
      </c>
      <c r="H226" s="11">
        <f t="shared" ref="H226:H250" si="23">G226*12</f>
        <v>10479</v>
      </c>
    </row>
    <row r="227" spans="1:8">
      <c r="A227" s="3" t="s">
        <v>660</v>
      </c>
      <c r="B227" s="4" t="s">
        <v>350</v>
      </c>
      <c r="C227" s="3">
        <v>0.5</v>
      </c>
      <c r="D227" s="3">
        <v>623.75</v>
      </c>
      <c r="G227" s="11">
        <f t="shared" ref="G227:G250" si="24">ROUND(C227*D227,2)</f>
        <v>311.88</v>
      </c>
      <c r="H227" s="11">
        <f t="shared" si="23"/>
        <v>3742.56</v>
      </c>
    </row>
    <row r="228" spans="1:8">
      <c r="A228" s="3" t="s">
        <v>661</v>
      </c>
      <c r="B228" s="4" t="s">
        <v>351</v>
      </c>
      <c r="C228" s="3">
        <v>0.5</v>
      </c>
      <c r="D228" s="3">
        <v>717.31</v>
      </c>
      <c r="G228" s="11">
        <f t="shared" si="24"/>
        <v>358.66</v>
      </c>
      <c r="H228" s="11">
        <f t="shared" si="23"/>
        <v>4303.92</v>
      </c>
    </row>
    <row r="229" spans="1:8">
      <c r="A229" s="3" t="s">
        <v>662</v>
      </c>
      <c r="B229" s="4" t="s">
        <v>352</v>
      </c>
      <c r="C229" s="3">
        <v>3.5</v>
      </c>
      <c r="D229" s="3">
        <v>543.20000000000005</v>
      </c>
      <c r="G229" s="11">
        <f t="shared" si="24"/>
        <v>1901.2</v>
      </c>
      <c r="H229" s="11">
        <f t="shared" si="23"/>
        <v>22814.400000000001</v>
      </c>
    </row>
    <row r="230" spans="1:8">
      <c r="A230" s="3" t="s">
        <v>663</v>
      </c>
      <c r="B230" s="4" t="s">
        <v>363</v>
      </c>
      <c r="C230" s="3">
        <v>2</v>
      </c>
      <c r="D230" s="3">
        <v>548.26</v>
      </c>
      <c r="G230" s="11">
        <f t="shared" si="24"/>
        <v>1096.52</v>
      </c>
      <c r="H230" s="11">
        <f t="shared" si="23"/>
        <v>13158.24</v>
      </c>
    </row>
    <row r="231" spans="1:8">
      <c r="A231" s="3" t="s">
        <v>664</v>
      </c>
      <c r="B231" s="4" t="s">
        <v>364</v>
      </c>
      <c r="C231" s="3">
        <v>2</v>
      </c>
      <c r="D231" s="3">
        <v>548.26</v>
      </c>
      <c r="G231" s="11">
        <f t="shared" si="24"/>
        <v>1096.52</v>
      </c>
      <c r="H231" s="11">
        <f t="shared" si="23"/>
        <v>13158.24</v>
      </c>
    </row>
    <row r="232" spans="1:8" ht="30">
      <c r="A232" s="3" t="s">
        <v>665</v>
      </c>
      <c r="B232" s="4" t="s">
        <v>353</v>
      </c>
      <c r="C232" s="3">
        <v>1</v>
      </c>
      <c r="D232" s="3">
        <v>380.6</v>
      </c>
      <c r="G232" s="11">
        <f t="shared" si="24"/>
        <v>380.6</v>
      </c>
      <c r="H232" s="11">
        <f t="shared" si="23"/>
        <v>4567.2</v>
      </c>
    </row>
    <row r="233" spans="1:8">
      <c r="A233" s="3" t="s">
        <v>666</v>
      </c>
      <c r="B233" s="4" t="s">
        <v>354</v>
      </c>
      <c r="C233" s="3">
        <v>3.5</v>
      </c>
      <c r="D233" s="3">
        <v>352.25</v>
      </c>
      <c r="G233" s="11">
        <f t="shared" si="24"/>
        <v>1232.8800000000001</v>
      </c>
      <c r="H233" s="11">
        <f t="shared" si="23"/>
        <v>14794.56</v>
      </c>
    </row>
    <row r="234" spans="1:8">
      <c r="A234" s="3" t="s">
        <v>667</v>
      </c>
      <c r="B234" s="4" t="s">
        <v>355</v>
      </c>
      <c r="C234" s="3">
        <v>2.5</v>
      </c>
      <c r="D234" s="3">
        <v>405.09</v>
      </c>
      <c r="G234" s="11">
        <f t="shared" si="24"/>
        <v>1012.73</v>
      </c>
      <c r="H234" s="11">
        <f t="shared" si="23"/>
        <v>12152.76</v>
      </c>
    </row>
    <row r="235" spans="1:8" ht="30">
      <c r="A235" s="3" t="s">
        <v>668</v>
      </c>
      <c r="B235" s="4" t="s">
        <v>356</v>
      </c>
      <c r="C235" s="3">
        <v>1</v>
      </c>
      <c r="D235" s="3">
        <v>438.15</v>
      </c>
      <c r="G235" s="11">
        <f t="shared" si="24"/>
        <v>438.15</v>
      </c>
      <c r="H235" s="11">
        <f t="shared" si="23"/>
        <v>5257.8</v>
      </c>
    </row>
    <row r="236" spans="1:8" ht="30">
      <c r="A236" s="3" t="s">
        <v>669</v>
      </c>
      <c r="B236" s="4" t="s">
        <v>357</v>
      </c>
      <c r="C236" s="3">
        <v>0.5</v>
      </c>
      <c r="D236" s="3">
        <v>346</v>
      </c>
      <c r="G236" s="11">
        <f t="shared" si="24"/>
        <v>173</v>
      </c>
      <c r="H236" s="11">
        <f t="shared" si="23"/>
        <v>2076</v>
      </c>
    </row>
    <row r="237" spans="1:8" ht="30">
      <c r="A237" s="3" t="s">
        <v>670</v>
      </c>
      <c r="B237" s="4" t="s">
        <v>362</v>
      </c>
      <c r="C237" s="3">
        <v>1</v>
      </c>
      <c r="D237" s="3">
        <v>446.6</v>
      </c>
      <c r="G237" s="11">
        <f t="shared" si="24"/>
        <v>446.6</v>
      </c>
      <c r="H237" s="11">
        <f t="shared" si="23"/>
        <v>5359.2</v>
      </c>
    </row>
    <row r="238" spans="1:8">
      <c r="A238" s="3" t="s">
        <v>672</v>
      </c>
      <c r="B238" s="4" t="s">
        <v>361</v>
      </c>
      <c r="C238" s="3">
        <v>1.25</v>
      </c>
      <c r="D238" s="3">
        <v>360</v>
      </c>
      <c r="G238" s="11">
        <f t="shared" si="24"/>
        <v>450</v>
      </c>
      <c r="H238" s="11">
        <f t="shared" si="23"/>
        <v>5400</v>
      </c>
    </row>
    <row r="239" spans="1:8" ht="30">
      <c r="A239" s="3" t="s">
        <v>674</v>
      </c>
      <c r="B239" s="4" t="s">
        <v>360</v>
      </c>
      <c r="C239" s="3">
        <v>3</v>
      </c>
      <c r="D239" s="3">
        <v>373.25</v>
      </c>
      <c r="G239" s="11">
        <f t="shared" si="24"/>
        <v>1119.75</v>
      </c>
      <c r="H239" s="11">
        <f t="shared" si="23"/>
        <v>13437</v>
      </c>
    </row>
    <row r="240" spans="1:8" ht="30">
      <c r="A240" s="3" t="s">
        <v>675</v>
      </c>
      <c r="B240" s="4" t="s">
        <v>358</v>
      </c>
      <c r="C240" s="3">
        <v>1</v>
      </c>
      <c r="D240" s="3">
        <v>346</v>
      </c>
      <c r="G240" s="11">
        <f t="shared" si="24"/>
        <v>346</v>
      </c>
      <c r="H240" s="11">
        <f t="shared" si="23"/>
        <v>4152</v>
      </c>
    </row>
    <row r="241" spans="1:8">
      <c r="A241" s="3" t="s">
        <v>677</v>
      </c>
      <c r="B241" s="4" t="s">
        <v>359</v>
      </c>
      <c r="C241" s="3">
        <v>5</v>
      </c>
      <c r="D241" s="3">
        <v>429.24</v>
      </c>
      <c r="G241" s="11">
        <f t="shared" si="24"/>
        <v>2146.1999999999998</v>
      </c>
      <c r="H241" s="11">
        <f t="shared" si="23"/>
        <v>25754.400000000001</v>
      </c>
    </row>
    <row r="242" spans="1:8" ht="30">
      <c r="A242" s="3" t="s">
        <v>679</v>
      </c>
      <c r="B242" s="4" t="s">
        <v>365</v>
      </c>
      <c r="C242" s="3">
        <v>1.5</v>
      </c>
      <c r="D242" s="3">
        <v>288</v>
      </c>
      <c r="G242" s="11">
        <f t="shared" si="24"/>
        <v>432</v>
      </c>
      <c r="H242" s="11">
        <f t="shared" si="23"/>
        <v>5184</v>
      </c>
    </row>
    <row r="243" spans="1:8" ht="30">
      <c r="A243" s="3" t="s">
        <v>711</v>
      </c>
      <c r="B243" s="4" t="s">
        <v>367</v>
      </c>
      <c r="C243" s="3">
        <v>1</v>
      </c>
      <c r="D243" s="3">
        <v>300</v>
      </c>
      <c r="G243" s="11">
        <f t="shared" si="24"/>
        <v>300</v>
      </c>
      <c r="H243" s="11">
        <f t="shared" si="23"/>
        <v>3600</v>
      </c>
    </row>
    <row r="244" spans="1:8" ht="30">
      <c r="A244" s="3" t="s">
        <v>712</v>
      </c>
      <c r="B244" s="4" t="s">
        <v>366</v>
      </c>
      <c r="C244" s="3">
        <v>3.5</v>
      </c>
      <c r="D244" s="3">
        <v>300</v>
      </c>
      <c r="G244" s="11">
        <f t="shared" si="24"/>
        <v>1050</v>
      </c>
      <c r="H244" s="11">
        <f t="shared" si="23"/>
        <v>12600</v>
      </c>
    </row>
    <row r="245" spans="1:8" ht="30">
      <c r="A245" s="3" t="s">
        <v>713</v>
      </c>
      <c r="B245" s="4" t="s">
        <v>368</v>
      </c>
      <c r="C245" s="3">
        <v>2.5</v>
      </c>
      <c r="D245" s="3">
        <v>300</v>
      </c>
      <c r="G245" s="11">
        <f t="shared" si="24"/>
        <v>750</v>
      </c>
      <c r="H245" s="11">
        <f t="shared" si="23"/>
        <v>9000</v>
      </c>
    </row>
    <row r="246" spans="1:8" ht="30">
      <c r="A246" s="3" t="s">
        <v>714</v>
      </c>
      <c r="B246" s="4" t="s">
        <v>369</v>
      </c>
      <c r="C246" s="3">
        <v>1</v>
      </c>
      <c r="D246" s="3">
        <v>345</v>
      </c>
      <c r="G246" s="11">
        <f t="shared" si="24"/>
        <v>345</v>
      </c>
      <c r="H246" s="11">
        <f t="shared" si="23"/>
        <v>4140</v>
      </c>
    </row>
    <row r="247" spans="1:8" ht="30">
      <c r="A247" s="3" t="s">
        <v>715</v>
      </c>
      <c r="B247" s="4" t="s">
        <v>442</v>
      </c>
      <c r="C247" s="3">
        <v>3</v>
      </c>
      <c r="D247" s="3">
        <v>288</v>
      </c>
      <c r="G247" s="11">
        <f t="shared" si="24"/>
        <v>864</v>
      </c>
      <c r="H247" s="11">
        <f t="shared" si="23"/>
        <v>10368</v>
      </c>
    </row>
    <row r="248" spans="1:8">
      <c r="A248" s="3" t="s">
        <v>716</v>
      </c>
      <c r="B248" s="4" t="s">
        <v>335</v>
      </c>
      <c r="C248" s="3">
        <v>1</v>
      </c>
      <c r="D248" s="3">
        <v>300</v>
      </c>
      <c r="G248" s="11">
        <f t="shared" si="24"/>
        <v>300</v>
      </c>
      <c r="H248" s="11">
        <f t="shared" si="23"/>
        <v>3600</v>
      </c>
    </row>
    <row r="249" spans="1:8" ht="30">
      <c r="A249" s="3" t="s">
        <v>717</v>
      </c>
      <c r="B249" s="4" t="s">
        <v>337</v>
      </c>
      <c r="C249" s="3">
        <v>1.25</v>
      </c>
      <c r="D249" s="3">
        <v>288</v>
      </c>
      <c r="G249" s="11">
        <f t="shared" si="24"/>
        <v>360</v>
      </c>
      <c r="H249" s="11">
        <f t="shared" si="23"/>
        <v>4320</v>
      </c>
    </row>
    <row r="250" spans="1:8" ht="30">
      <c r="A250" s="3" t="s">
        <v>718</v>
      </c>
      <c r="B250" s="4" t="s">
        <v>370</v>
      </c>
      <c r="C250" s="3">
        <v>0.75</v>
      </c>
      <c r="D250" s="3">
        <v>288</v>
      </c>
      <c r="G250" s="11">
        <f t="shared" si="24"/>
        <v>216</v>
      </c>
      <c r="H250" s="11">
        <f t="shared" si="23"/>
        <v>2592</v>
      </c>
    </row>
    <row r="251" spans="1:8">
      <c r="G251" s="11"/>
      <c r="H251" s="11">
        <f>G251*4</f>
        <v>0</v>
      </c>
    </row>
    <row r="252" spans="1:8" ht="20.25" customHeight="1">
      <c r="G252" s="11">
        <f>C252*D252</f>
        <v>0</v>
      </c>
      <c r="H252" s="11">
        <f>G252*12</f>
        <v>0</v>
      </c>
    </row>
    <row r="253" spans="1:8">
      <c r="B253" s="2" t="s">
        <v>681</v>
      </c>
      <c r="C253" s="3">
        <f>SUM(C226:C250)</f>
        <v>44.75</v>
      </c>
      <c r="E253" s="3">
        <f>SUM(E226:E250)</f>
        <v>0</v>
      </c>
      <c r="F253" s="3">
        <f>SUM(F226:F250)</f>
        <v>0</v>
      </c>
      <c r="G253" s="11">
        <f>SUM(G226:G250)</f>
        <v>18000.939999999999</v>
      </c>
      <c r="H253" s="11">
        <f>SUM(H226:H250)</f>
        <v>216011.28</v>
      </c>
    </row>
    <row r="254" spans="1:8">
      <c r="B254" s="2" t="s">
        <v>682</v>
      </c>
      <c r="C254" s="3">
        <f>SUM(C226:C231)</f>
        <v>9.5</v>
      </c>
      <c r="E254" s="3">
        <f>SUM(E226:E231)</f>
        <v>0</v>
      </c>
      <c r="F254" s="3">
        <f>SUM(F226:F231)</f>
        <v>0</v>
      </c>
      <c r="G254" s="11">
        <f>SUM(G226:G231)</f>
        <v>5638.03</v>
      </c>
      <c r="H254" s="11">
        <f>SUM(H226:H231)</f>
        <v>67656.36</v>
      </c>
    </row>
    <row r="255" spans="1:8">
      <c r="B255" s="2" t="s">
        <v>683</v>
      </c>
      <c r="C255" s="3">
        <f>SUM(C232:C241)</f>
        <v>19.75</v>
      </c>
      <c r="E255" s="3">
        <f>SUM(E232:E241)</f>
        <v>0</v>
      </c>
      <c r="F255" s="3">
        <f>SUM(F232:F241)</f>
        <v>0</v>
      </c>
      <c r="G255" s="11">
        <f>SUM(G232:G241)</f>
        <v>7745.91</v>
      </c>
      <c r="H255" s="11">
        <f>SUM(H232:H241)</f>
        <v>92950.92</v>
      </c>
    </row>
    <row r="256" spans="1:8">
      <c r="B256" s="2" t="s">
        <v>719</v>
      </c>
      <c r="C256" s="3">
        <f>SUM(C242:C250)</f>
        <v>15.5</v>
      </c>
      <c r="E256" s="3">
        <f>SUM(E242:E250)</f>
        <v>0</v>
      </c>
      <c r="F256" s="3">
        <f>SUM(F242:F250)</f>
        <v>0</v>
      </c>
      <c r="G256" s="11">
        <f>SUM(G242:G250)</f>
        <v>4617</v>
      </c>
      <c r="H256" s="11">
        <f>SUM(H242:H250)</f>
        <v>55404</v>
      </c>
    </row>
    <row r="257" spans="1:8">
      <c r="B257" s="2" t="s">
        <v>684</v>
      </c>
      <c r="G257" s="11"/>
      <c r="H257" s="11"/>
    </row>
    <row r="258" spans="1:8">
      <c r="G258" s="11">
        <f>C258*D258</f>
        <v>0</v>
      </c>
      <c r="H258" s="11">
        <f>G258*12</f>
        <v>0</v>
      </c>
    </row>
    <row r="259" spans="1:8" ht="14.25" customHeight="1">
      <c r="G259" s="11">
        <f>C259*D259</f>
        <v>0</v>
      </c>
      <c r="H259" s="11">
        <f>G259*12</f>
        <v>0</v>
      </c>
    </row>
    <row r="260" spans="1:8" ht="62.25" customHeight="1">
      <c r="G260" s="11">
        <f>C260*D260</f>
        <v>0</v>
      </c>
      <c r="H260" s="11">
        <f>G260*12</f>
        <v>0</v>
      </c>
    </row>
    <row r="261" spans="1:8" ht="30.75" customHeight="1">
      <c r="B261" s="790" t="s">
        <v>879</v>
      </c>
      <c r="C261" s="790"/>
      <c r="D261" s="790"/>
      <c r="G261" s="11">
        <f>C261*D261</f>
        <v>0</v>
      </c>
      <c r="H261" s="11">
        <f>G261*12</f>
        <v>0</v>
      </c>
    </row>
    <row r="262" spans="1:8" ht="30">
      <c r="A262" s="3" t="s">
        <v>658</v>
      </c>
      <c r="B262" s="4" t="s">
        <v>371</v>
      </c>
      <c r="C262" s="3">
        <v>1</v>
      </c>
      <c r="D262" s="3">
        <v>477</v>
      </c>
      <c r="G262" s="11">
        <f t="shared" ref="G262:G267" si="25">ROUND(C262*D262,2)</f>
        <v>477</v>
      </c>
      <c r="H262" s="11">
        <f t="shared" ref="H262:H267" si="26">G262*12</f>
        <v>5724</v>
      </c>
    </row>
    <row r="263" spans="1:8">
      <c r="A263" s="3" t="s">
        <v>660</v>
      </c>
      <c r="B263" s="4" t="s">
        <v>333</v>
      </c>
      <c r="C263" s="3">
        <v>4.5</v>
      </c>
      <c r="D263" s="3">
        <v>352.25</v>
      </c>
      <c r="G263" s="11">
        <f t="shared" si="25"/>
        <v>1585.13</v>
      </c>
      <c r="H263" s="11">
        <f t="shared" si="26"/>
        <v>19021.560000000001</v>
      </c>
    </row>
    <row r="264" spans="1:8">
      <c r="A264" s="3" t="s">
        <v>661</v>
      </c>
      <c r="B264" s="4" t="s">
        <v>334</v>
      </c>
      <c r="C264" s="3">
        <v>1</v>
      </c>
      <c r="D264" s="3">
        <v>334</v>
      </c>
      <c r="G264" s="11">
        <f t="shared" si="25"/>
        <v>334</v>
      </c>
      <c r="H264" s="11">
        <f t="shared" si="26"/>
        <v>4008</v>
      </c>
    </row>
    <row r="265" spans="1:8" ht="30">
      <c r="A265" s="3" t="s">
        <v>662</v>
      </c>
      <c r="B265" s="4" t="s">
        <v>336</v>
      </c>
      <c r="C265" s="3">
        <v>4.5</v>
      </c>
      <c r="D265" s="3">
        <v>300</v>
      </c>
      <c r="G265" s="11">
        <f t="shared" si="25"/>
        <v>1350</v>
      </c>
      <c r="H265" s="11">
        <f t="shared" si="26"/>
        <v>16200</v>
      </c>
    </row>
    <row r="266" spans="1:8" ht="30">
      <c r="A266" s="3" t="s">
        <v>663</v>
      </c>
      <c r="B266" s="4" t="s">
        <v>337</v>
      </c>
      <c r="C266" s="3">
        <v>0.75</v>
      </c>
      <c r="D266" s="3">
        <v>288</v>
      </c>
      <c r="G266" s="11">
        <f t="shared" si="25"/>
        <v>216</v>
      </c>
      <c r="H266" s="11">
        <f t="shared" si="26"/>
        <v>2592</v>
      </c>
    </row>
    <row r="267" spans="1:8" ht="30">
      <c r="A267" s="3" t="s">
        <v>664</v>
      </c>
      <c r="B267" s="4" t="s">
        <v>370</v>
      </c>
      <c r="C267" s="3">
        <v>0.75</v>
      </c>
      <c r="D267" s="3">
        <v>288</v>
      </c>
      <c r="G267" s="11">
        <f t="shared" si="25"/>
        <v>216</v>
      </c>
      <c r="H267" s="11">
        <f t="shared" si="26"/>
        <v>2592</v>
      </c>
    </row>
    <row r="268" spans="1:8" ht="30" customHeight="1">
      <c r="G268" s="11">
        <f>C268*D268</f>
        <v>0</v>
      </c>
      <c r="H268" s="11">
        <f>G268*4</f>
        <v>0</v>
      </c>
    </row>
    <row r="269" spans="1:8">
      <c r="B269" s="2" t="s">
        <v>681</v>
      </c>
      <c r="C269" s="3">
        <f>SUM(C262:C267)</f>
        <v>12.5</v>
      </c>
      <c r="E269" s="3">
        <f>SUM(E262:E267)</f>
        <v>0</v>
      </c>
      <c r="F269" s="3">
        <f>SUM(F262:F267)</f>
        <v>0</v>
      </c>
      <c r="G269" s="11">
        <f>SUM(G262:G267)</f>
        <v>4178.13</v>
      </c>
      <c r="H269" s="11">
        <f>SUM(H262:H267)</f>
        <v>50137.56</v>
      </c>
    </row>
    <row r="270" spans="1:8" ht="15" customHeight="1">
      <c r="B270" s="2" t="s">
        <v>682</v>
      </c>
      <c r="C270" s="3">
        <f>SUM(C262)</f>
        <v>1</v>
      </c>
      <c r="E270" s="3">
        <f>E262</f>
        <v>0</v>
      </c>
      <c r="F270" s="3">
        <f>F262</f>
        <v>0</v>
      </c>
      <c r="G270" s="11">
        <f>SUM(G262)</f>
        <v>477</v>
      </c>
      <c r="H270" s="11">
        <f>SUM(H262)</f>
        <v>5724</v>
      </c>
    </row>
    <row r="271" spans="1:8">
      <c r="B271" s="2" t="s">
        <v>683</v>
      </c>
      <c r="C271" s="3">
        <f>SUM(C263:C264)</f>
        <v>5.5</v>
      </c>
      <c r="E271" s="3">
        <f>E263+E264</f>
        <v>0</v>
      </c>
      <c r="F271" s="3">
        <f>F263+F264</f>
        <v>0</v>
      </c>
      <c r="G271" s="11">
        <f>SUM(G263:G264)</f>
        <v>1919.13</v>
      </c>
      <c r="H271" s="11">
        <f>SUM(H263:H264)</f>
        <v>23029.56</v>
      </c>
    </row>
    <row r="272" spans="1:8">
      <c r="B272" s="2" t="s">
        <v>719</v>
      </c>
      <c r="C272" s="3">
        <f>SUM(C265:C267)</f>
        <v>6</v>
      </c>
      <c r="E272" s="3">
        <f>E265+E266+E267</f>
        <v>0</v>
      </c>
      <c r="F272" s="3">
        <f>F265+F266+F267</f>
        <v>0</v>
      </c>
      <c r="G272" s="11">
        <f>SUM(G265:G267)</f>
        <v>1782</v>
      </c>
      <c r="H272" s="11">
        <f>SUM(H265:H267)</f>
        <v>21384</v>
      </c>
    </row>
    <row r="273" spans="1:8">
      <c r="G273" s="11">
        <f>C273*D273</f>
        <v>0</v>
      </c>
      <c r="H273" s="11">
        <f>G273*12</f>
        <v>0</v>
      </c>
    </row>
    <row r="274" spans="1:8" ht="25.5" customHeight="1">
      <c r="G274" s="11">
        <f>C274*D274</f>
        <v>0</v>
      </c>
      <c r="H274" s="11">
        <f>G274*12</f>
        <v>0</v>
      </c>
    </row>
    <row r="275" spans="1:8" ht="51.75" customHeight="1">
      <c r="B275" s="790" t="s">
        <v>880</v>
      </c>
      <c r="C275" s="790"/>
      <c r="D275" s="790"/>
      <c r="E275" s="790"/>
      <c r="F275" s="790"/>
      <c r="G275" s="11">
        <f>C275*D275</f>
        <v>0</v>
      </c>
      <c r="H275" s="11">
        <f>G275*12</f>
        <v>0</v>
      </c>
    </row>
    <row r="276" spans="1:8">
      <c r="A276" s="3" t="s">
        <v>658</v>
      </c>
      <c r="B276" s="4" t="s">
        <v>721</v>
      </c>
      <c r="C276" s="3">
        <v>0.75</v>
      </c>
      <c r="D276" s="3">
        <v>548.54999999999995</v>
      </c>
      <c r="G276" s="11">
        <f>ROUND(C276*D276,2)</f>
        <v>411.41</v>
      </c>
      <c r="H276" s="11">
        <f t="shared" ref="H276:H284" si="27">G276*12</f>
        <v>4936.92</v>
      </c>
    </row>
    <row r="277" spans="1:8">
      <c r="A277" s="3" t="s">
        <v>660</v>
      </c>
      <c r="B277" s="4" t="s">
        <v>722</v>
      </c>
      <c r="C277" s="3">
        <v>0.75</v>
      </c>
      <c r="D277" s="3">
        <v>451.95</v>
      </c>
      <c r="G277" s="11">
        <f t="shared" ref="G277:G284" si="28">ROUND(C277*D277,2)</f>
        <v>338.96</v>
      </c>
      <c r="H277" s="11">
        <f t="shared" si="27"/>
        <v>4067.52</v>
      </c>
    </row>
    <row r="278" spans="1:8">
      <c r="A278" s="3" t="s">
        <v>661</v>
      </c>
      <c r="B278" s="4" t="s">
        <v>334</v>
      </c>
      <c r="C278" s="3">
        <v>1</v>
      </c>
      <c r="D278" s="3">
        <v>424.35</v>
      </c>
      <c r="G278" s="11">
        <f t="shared" si="28"/>
        <v>424.35</v>
      </c>
      <c r="H278" s="11">
        <f t="shared" si="27"/>
        <v>5092.2</v>
      </c>
    </row>
    <row r="279" spans="1:8">
      <c r="A279" s="3" t="s">
        <v>662</v>
      </c>
      <c r="B279" s="4" t="s">
        <v>372</v>
      </c>
      <c r="C279" s="3">
        <v>5</v>
      </c>
      <c r="D279" s="3">
        <v>405.09</v>
      </c>
      <c r="G279" s="11">
        <f t="shared" si="28"/>
        <v>2025.45</v>
      </c>
      <c r="H279" s="11">
        <f t="shared" si="27"/>
        <v>24305.4</v>
      </c>
    </row>
    <row r="280" spans="1:8">
      <c r="A280" s="3" t="s">
        <v>663</v>
      </c>
      <c r="B280" s="4" t="s">
        <v>373</v>
      </c>
      <c r="C280" s="3">
        <v>5</v>
      </c>
      <c r="D280" s="3">
        <v>405.09</v>
      </c>
      <c r="G280" s="11">
        <f t="shared" si="28"/>
        <v>2025.45</v>
      </c>
      <c r="H280" s="11">
        <f t="shared" si="27"/>
        <v>24305.4</v>
      </c>
    </row>
    <row r="281" spans="1:8" ht="30">
      <c r="A281" s="3" t="s">
        <v>664</v>
      </c>
      <c r="B281" s="4" t="s">
        <v>374</v>
      </c>
      <c r="C281" s="3">
        <v>5</v>
      </c>
      <c r="D281" s="3">
        <v>345</v>
      </c>
      <c r="G281" s="11">
        <f t="shared" si="28"/>
        <v>1725</v>
      </c>
      <c r="H281" s="11">
        <f t="shared" si="27"/>
        <v>20700</v>
      </c>
    </row>
    <row r="282" spans="1:8" ht="30">
      <c r="A282" s="3" t="s">
        <v>665</v>
      </c>
      <c r="B282" s="4" t="s">
        <v>375</v>
      </c>
      <c r="C282" s="3">
        <v>5</v>
      </c>
      <c r="D282" s="3">
        <v>345</v>
      </c>
      <c r="G282" s="11">
        <f t="shared" si="28"/>
        <v>1725</v>
      </c>
      <c r="H282" s="11">
        <f t="shared" si="27"/>
        <v>20700</v>
      </c>
    </row>
    <row r="283" spans="1:8" ht="30">
      <c r="A283" s="3" t="s">
        <v>666</v>
      </c>
      <c r="B283" s="4" t="s">
        <v>337</v>
      </c>
      <c r="C283" s="3">
        <v>0.75</v>
      </c>
      <c r="D283" s="3">
        <v>331.2</v>
      </c>
      <c r="G283" s="11">
        <f t="shared" si="28"/>
        <v>248.4</v>
      </c>
      <c r="H283" s="11">
        <f t="shared" si="27"/>
        <v>2980.8</v>
      </c>
    </row>
    <row r="284" spans="1:8" ht="15" customHeight="1">
      <c r="A284" s="3" t="s">
        <v>667</v>
      </c>
      <c r="B284" s="4" t="s">
        <v>335</v>
      </c>
      <c r="C284" s="3">
        <v>1</v>
      </c>
      <c r="D284" s="3">
        <v>345</v>
      </c>
      <c r="G284" s="11">
        <f t="shared" si="28"/>
        <v>345</v>
      </c>
      <c r="H284" s="11">
        <f t="shared" si="27"/>
        <v>4140</v>
      </c>
    </row>
    <row r="285" spans="1:8" ht="46.5" customHeight="1">
      <c r="G285" s="11">
        <f>C285*D285</f>
        <v>0</v>
      </c>
      <c r="H285" s="11">
        <f>G285*12</f>
        <v>0</v>
      </c>
    </row>
    <row r="286" spans="1:8">
      <c r="B286" s="2" t="s">
        <v>681</v>
      </c>
      <c r="C286" s="3">
        <f>SUM(C276:C284)</f>
        <v>24.25</v>
      </c>
      <c r="E286" s="3">
        <f>SUM(E276:E284)</f>
        <v>0</v>
      </c>
      <c r="F286" s="3">
        <f>SUM(F276:F284)</f>
        <v>0</v>
      </c>
      <c r="G286" s="11">
        <f>SUM(G276:G284)</f>
        <v>9269.02</v>
      </c>
      <c r="H286" s="11">
        <f>SUM(H276:H284)</f>
        <v>111228.24</v>
      </c>
    </row>
    <row r="287" spans="1:8">
      <c r="B287" s="2" t="s">
        <v>682</v>
      </c>
      <c r="C287" s="3">
        <f>SUM(C276:C277)</f>
        <v>1.5</v>
      </c>
      <c r="E287" s="3">
        <f>E276+E277</f>
        <v>0</v>
      </c>
      <c r="F287" s="3">
        <f>F276+F277</f>
        <v>0</v>
      </c>
      <c r="G287" s="11">
        <f>SUM(G276:G277)</f>
        <v>750.37</v>
      </c>
      <c r="H287" s="11">
        <f>SUM(H276:H277)</f>
        <v>9004.44</v>
      </c>
    </row>
    <row r="288" spans="1:8">
      <c r="B288" s="2" t="s">
        <v>683</v>
      </c>
      <c r="C288" s="3">
        <f>SUM(C278:C280)</f>
        <v>11</v>
      </c>
      <c r="E288" s="3">
        <f>E278+E279+E280</f>
        <v>0</v>
      </c>
      <c r="F288" s="3">
        <f>F278+F279+F280</f>
        <v>0</v>
      </c>
      <c r="G288" s="11">
        <f>SUM(G278:G280)</f>
        <v>4475.25</v>
      </c>
      <c r="H288" s="11">
        <f>SUM(H278:H280)</f>
        <v>53703</v>
      </c>
    </row>
    <row r="289" spans="1:8">
      <c r="B289" s="2" t="s">
        <v>719</v>
      </c>
      <c r="C289" s="3">
        <f>SUM(C281:C284)</f>
        <v>11.75</v>
      </c>
      <c r="E289" s="3">
        <f>E281+E282+E283+E284</f>
        <v>0</v>
      </c>
      <c r="F289" s="3">
        <f>F281+F282+F283+F284</f>
        <v>0</v>
      </c>
      <c r="G289" s="11">
        <f>SUM(G281:G284)</f>
        <v>4043.4</v>
      </c>
      <c r="H289" s="11">
        <f>SUM(H281:H284)</f>
        <v>48520.800000000003</v>
      </c>
    </row>
    <row r="290" spans="1:8">
      <c r="G290" s="11">
        <f>C290*D290</f>
        <v>0</v>
      </c>
      <c r="H290" s="11">
        <f>G290*12</f>
        <v>0</v>
      </c>
    </row>
    <row r="291" spans="1:8" ht="161.25" customHeight="1">
      <c r="G291" s="11">
        <f>C291*D291</f>
        <v>0</v>
      </c>
      <c r="H291" s="11">
        <f>G291*12</f>
        <v>0</v>
      </c>
    </row>
    <row r="292" spans="1:8">
      <c r="B292" s="791" t="s">
        <v>881</v>
      </c>
      <c r="C292" s="791"/>
      <c r="D292" s="791"/>
      <c r="E292" s="791"/>
      <c r="F292" s="791"/>
      <c r="G292" s="11">
        <f>C292*D292</f>
        <v>0</v>
      </c>
      <c r="H292" s="11">
        <f>G292*12</f>
        <v>0</v>
      </c>
    </row>
    <row r="293" spans="1:8" ht="19.5" customHeight="1">
      <c r="B293" s="790" t="s">
        <v>723</v>
      </c>
      <c r="C293" s="790"/>
      <c r="D293" s="790"/>
      <c r="G293" s="11">
        <f>C293*D293</f>
        <v>0</v>
      </c>
      <c r="H293" s="11">
        <f>G293*12</f>
        <v>0</v>
      </c>
    </row>
    <row r="294" spans="1:8" ht="30">
      <c r="A294" s="3" t="s">
        <v>658</v>
      </c>
      <c r="B294" s="4" t="s">
        <v>376</v>
      </c>
      <c r="C294" s="3">
        <v>1</v>
      </c>
      <c r="D294" s="3">
        <v>873.25</v>
      </c>
      <c r="G294" s="11">
        <f>ROUND(C294*D294,2)</f>
        <v>873.25</v>
      </c>
      <c r="H294" s="11">
        <f t="shared" ref="H294:H304" si="29">G294*12</f>
        <v>10479</v>
      </c>
    </row>
    <row r="295" spans="1:8">
      <c r="A295" s="3" t="s">
        <v>660</v>
      </c>
      <c r="B295" s="4" t="s">
        <v>724</v>
      </c>
      <c r="C295" s="3">
        <v>0.75</v>
      </c>
      <c r="D295" s="3">
        <v>573.85</v>
      </c>
      <c r="G295" s="11">
        <f t="shared" ref="G295:G304" si="30">ROUND(C295*D295,2)</f>
        <v>430.39</v>
      </c>
      <c r="H295" s="11">
        <f t="shared" si="29"/>
        <v>5164.68</v>
      </c>
    </row>
    <row r="296" spans="1:8">
      <c r="A296" s="3" t="s">
        <v>661</v>
      </c>
      <c r="B296" s="4" t="s">
        <v>725</v>
      </c>
      <c r="C296" s="3">
        <v>1</v>
      </c>
      <c r="D296" s="3">
        <v>602.6</v>
      </c>
      <c r="G296" s="11">
        <f t="shared" si="30"/>
        <v>602.6</v>
      </c>
      <c r="H296" s="11">
        <f t="shared" si="29"/>
        <v>7231.2</v>
      </c>
    </row>
    <row r="297" spans="1:8">
      <c r="A297" s="3" t="s">
        <v>662</v>
      </c>
      <c r="B297" s="4" t="s">
        <v>377</v>
      </c>
      <c r="C297" s="3">
        <v>3.5</v>
      </c>
      <c r="D297" s="3">
        <v>498.3</v>
      </c>
      <c r="G297" s="11">
        <f t="shared" si="30"/>
        <v>1744.05</v>
      </c>
      <c r="H297" s="11">
        <f t="shared" si="29"/>
        <v>20928.599999999999</v>
      </c>
    </row>
    <row r="298" spans="1:8">
      <c r="A298" s="3" t="s">
        <v>663</v>
      </c>
      <c r="B298" s="4" t="s">
        <v>872</v>
      </c>
      <c r="C298" s="3">
        <v>1</v>
      </c>
      <c r="D298" s="3">
        <v>419.1</v>
      </c>
      <c r="G298" s="11">
        <f t="shared" si="30"/>
        <v>419.1</v>
      </c>
      <c r="H298" s="11">
        <f t="shared" si="29"/>
        <v>5029.2</v>
      </c>
    </row>
    <row r="299" spans="1:8">
      <c r="A299" s="3" t="s">
        <v>726</v>
      </c>
      <c r="B299" s="4" t="s">
        <v>727</v>
      </c>
      <c r="C299" s="3">
        <v>4.5</v>
      </c>
      <c r="D299" s="3">
        <v>373.25</v>
      </c>
      <c r="G299" s="11">
        <f t="shared" si="30"/>
        <v>1679.63</v>
      </c>
      <c r="H299" s="11">
        <f t="shared" si="29"/>
        <v>20155.560000000001</v>
      </c>
    </row>
    <row r="300" spans="1:8" ht="28.5" customHeight="1">
      <c r="A300" s="3" t="s">
        <v>665</v>
      </c>
      <c r="B300" s="4" t="s">
        <v>378</v>
      </c>
      <c r="C300" s="3">
        <v>4.5</v>
      </c>
      <c r="D300" s="3">
        <v>429.24</v>
      </c>
      <c r="G300" s="11">
        <f t="shared" si="30"/>
        <v>1931.58</v>
      </c>
      <c r="H300" s="11">
        <f t="shared" si="29"/>
        <v>23178.959999999999</v>
      </c>
    </row>
    <row r="301" spans="1:8" ht="30">
      <c r="A301" s="3" t="s">
        <v>666</v>
      </c>
      <c r="B301" s="4" t="s">
        <v>379</v>
      </c>
      <c r="C301" s="3">
        <v>4.5</v>
      </c>
      <c r="D301" s="3">
        <v>352.25</v>
      </c>
      <c r="G301" s="11">
        <f t="shared" si="30"/>
        <v>1585.13</v>
      </c>
      <c r="H301" s="11">
        <f t="shared" si="29"/>
        <v>19021.560000000001</v>
      </c>
    </row>
    <row r="302" spans="1:8" ht="30">
      <c r="A302" s="3" t="s">
        <v>667</v>
      </c>
      <c r="B302" s="4" t="s">
        <v>380</v>
      </c>
      <c r="C302" s="3">
        <v>7.5</v>
      </c>
      <c r="D302" s="3">
        <v>300</v>
      </c>
      <c r="G302" s="11">
        <f t="shared" si="30"/>
        <v>2250</v>
      </c>
      <c r="H302" s="11">
        <f t="shared" si="29"/>
        <v>27000</v>
      </c>
    </row>
    <row r="303" spans="1:8" ht="30">
      <c r="A303" s="3" t="s">
        <v>668</v>
      </c>
      <c r="B303" s="4" t="s">
        <v>381</v>
      </c>
      <c r="C303" s="3">
        <v>4.5</v>
      </c>
      <c r="D303" s="3">
        <v>300</v>
      </c>
      <c r="G303" s="11">
        <f t="shared" si="30"/>
        <v>1350</v>
      </c>
      <c r="H303" s="11">
        <f t="shared" si="29"/>
        <v>16200</v>
      </c>
    </row>
    <row r="304" spans="1:8" ht="30">
      <c r="A304" s="3" t="s">
        <v>669</v>
      </c>
      <c r="B304" s="4" t="s">
        <v>382</v>
      </c>
      <c r="C304" s="3">
        <v>1</v>
      </c>
      <c r="D304" s="3">
        <v>288</v>
      </c>
      <c r="G304" s="11">
        <f t="shared" si="30"/>
        <v>288</v>
      </c>
      <c r="H304" s="11">
        <f t="shared" si="29"/>
        <v>3456</v>
      </c>
    </row>
    <row r="305" spans="1:8" ht="11.25" customHeight="1">
      <c r="G305" s="11">
        <f>C305*D305</f>
        <v>0</v>
      </c>
      <c r="H305" s="11">
        <f>G305*12</f>
        <v>0</v>
      </c>
    </row>
    <row r="306" spans="1:8">
      <c r="B306" s="2" t="s">
        <v>681</v>
      </c>
      <c r="C306" s="3">
        <f>SUM(C294:C304)</f>
        <v>33.75</v>
      </c>
      <c r="E306" s="3">
        <f>SUM(E294:E304)</f>
        <v>0</v>
      </c>
      <c r="F306" s="3">
        <f>SUM(F294:F304)</f>
        <v>0</v>
      </c>
      <c r="G306" s="11">
        <f>SUM(G294:G304)</f>
        <v>13153.73</v>
      </c>
      <c r="H306" s="11">
        <f>SUM(H294:H304)</f>
        <v>157844.76</v>
      </c>
    </row>
    <row r="307" spans="1:8">
      <c r="B307" s="2" t="s">
        <v>682</v>
      </c>
      <c r="C307" s="3">
        <f>SUM(C294:C297)</f>
        <v>6.25</v>
      </c>
      <c r="E307" s="3">
        <f>E294+E295+E296+E297</f>
        <v>0</v>
      </c>
      <c r="F307" s="3">
        <f>F294+F295+F296+F297</f>
        <v>0</v>
      </c>
      <c r="G307" s="11">
        <f>SUM(G294:G297)</f>
        <v>3650.29</v>
      </c>
      <c r="H307" s="11">
        <f>SUM(H294:H297)</f>
        <v>43803.48</v>
      </c>
    </row>
    <row r="308" spans="1:8">
      <c r="B308" s="2" t="s">
        <v>683</v>
      </c>
      <c r="C308" s="3">
        <f>SUM(C298:C301)</f>
        <v>14.5</v>
      </c>
      <c r="E308" s="3">
        <f>E298+E299+E300+E301</f>
        <v>0</v>
      </c>
      <c r="F308" s="3">
        <f>F298+F299+F300+F301</f>
        <v>0</v>
      </c>
      <c r="G308" s="11">
        <f>SUM(G298:G301)</f>
        <v>5615.44</v>
      </c>
      <c r="H308" s="11">
        <f>SUM(H298:H301)</f>
        <v>67385.279999999999</v>
      </c>
    </row>
    <row r="309" spans="1:8">
      <c r="B309" s="2" t="s">
        <v>719</v>
      </c>
      <c r="C309" s="3">
        <f>SUM(C302:C304)</f>
        <v>13</v>
      </c>
      <c r="G309" s="11">
        <f>SUM(G302:G304)</f>
        <v>3888</v>
      </c>
      <c r="H309" s="11">
        <f>SUM(H302:H304)</f>
        <v>46656</v>
      </c>
    </row>
    <row r="310" spans="1:8">
      <c r="G310" s="11"/>
      <c r="H310" s="11"/>
    </row>
    <row r="311" spans="1:8" ht="2.25" customHeight="1">
      <c r="G311" s="11"/>
      <c r="H311" s="11"/>
    </row>
    <row r="312" spans="1:8" ht="30.75" customHeight="1">
      <c r="B312" s="791" t="s">
        <v>420</v>
      </c>
      <c r="C312" s="791"/>
      <c r="D312" s="791"/>
      <c r="E312" s="791"/>
      <c r="F312" s="791"/>
      <c r="G312" s="791"/>
      <c r="H312" s="11">
        <f>G312*12</f>
        <v>0</v>
      </c>
    </row>
    <row r="313" spans="1:8">
      <c r="A313" s="3" t="s">
        <v>658</v>
      </c>
      <c r="B313" s="4" t="s">
        <v>709</v>
      </c>
      <c r="C313" s="3">
        <v>0.25</v>
      </c>
      <c r="D313" s="3">
        <v>441</v>
      </c>
      <c r="G313" s="11">
        <f t="shared" ref="G313:G319" si="31">ROUND(C313*D313,2)</f>
        <v>110.25</v>
      </c>
      <c r="H313" s="11">
        <f t="shared" ref="H313:H319" si="32">G313*12</f>
        <v>1323</v>
      </c>
    </row>
    <row r="314" spans="1:8">
      <c r="A314" s="3" t="s">
        <v>660</v>
      </c>
      <c r="B314" s="4" t="s">
        <v>728</v>
      </c>
      <c r="C314" s="3">
        <v>0.25</v>
      </c>
      <c r="D314" s="3">
        <v>524</v>
      </c>
      <c r="G314" s="11">
        <f t="shared" si="31"/>
        <v>131</v>
      </c>
      <c r="H314" s="11">
        <f t="shared" si="32"/>
        <v>1572</v>
      </c>
    </row>
    <row r="315" spans="1:8">
      <c r="A315" s="3" t="s">
        <v>661</v>
      </c>
      <c r="B315" s="4" t="s">
        <v>748</v>
      </c>
      <c r="C315" s="3">
        <v>0.25</v>
      </c>
      <c r="D315" s="3">
        <v>421.25</v>
      </c>
      <c r="G315" s="11">
        <f t="shared" si="31"/>
        <v>105.31</v>
      </c>
      <c r="H315" s="11">
        <f t="shared" si="32"/>
        <v>1263.72</v>
      </c>
    </row>
    <row r="316" spans="1:8">
      <c r="A316" s="3" t="s">
        <v>662</v>
      </c>
      <c r="B316" s="4" t="s">
        <v>419</v>
      </c>
      <c r="C316" s="3">
        <v>0.25</v>
      </c>
      <c r="D316" s="3">
        <v>453</v>
      </c>
      <c r="G316" s="11">
        <f t="shared" si="31"/>
        <v>113.25</v>
      </c>
      <c r="H316" s="11">
        <f t="shared" si="32"/>
        <v>1359</v>
      </c>
    </row>
    <row r="317" spans="1:8">
      <c r="A317" s="3" t="s">
        <v>663</v>
      </c>
      <c r="B317" s="4" t="s">
        <v>724</v>
      </c>
      <c r="C317" s="3">
        <v>0.25</v>
      </c>
      <c r="D317" s="3">
        <v>573.85</v>
      </c>
      <c r="G317" s="11">
        <f t="shared" si="31"/>
        <v>143.46</v>
      </c>
      <c r="H317" s="11">
        <f t="shared" si="32"/>
        <v>1721.52</v>
      </c>
    </row>
    <row r="318" spans="1:8">
      <c r="A318" s="3" t="s">
        <v>664</v>
      </c>
      <c r="B318" s="4" t="s">
        <v>383</v>
      </c>
      <c r="C318" s="3">
        <v>1</v>
      </c>
      <c r="D318" s="3">
        <v>334</v>
      </c>
      <c r="G318" s="11">
        <f t="shared" si="31"/>
        <v>334</v>
      </c>
      <c r="H318" s="11">
        <f t="shared" si="32"/>
        <v>4008</v>
      </c>
    </row>
    <row r="319" spans="1:8">
      <c r="A319" s="3" t="s">
        <v>665</v>
      </c>
      <c r="B319" s="4" t="s">
        <v>270</v>
      </c>
      <c r="C319" s="3">
        <v>1</v>
      </c>
      <c r="D319" s="3">
        <v>288</v>
      </c>
      <c r="G319" s="11">
        <f t="shared" si="31"/>
        <v>288</v>
      </c>
      <c r="H319" s="11">
        <f t="shared" si="32"/>
        <v>3456</v>
      </c>
    </row>
    <row r="320" spans="1:8" ht="8.25" customHeight="1">
      <c r="C320" s="4"/>
      <c r="D320" s="4"/>
      <c r="G320" s="11">
        <f>C320*D320</f>
        <v>0</v>
      </c>
      <c r="H320" s="11">
        <f>G320*12</f>
        <v>0</v>
      </c>
    </row>
    <row r="321" spans="1:8">
      <c r="B321" s="2" t="s">
        <v>681</v>
      </c>
      <c r="C321" s="3">
        <f>SUM(C313:C319)</f>
        <v>3.25</v>
      </c>
      <c r="E321" s="3">
        <f>SUM(E313:E319)</f>
        <v>0</v>
      </c>
      <c r="F321" s="3">
        <f>SUM(F313:F319)</f>
        <v>0</v>
      </c>
      <c r="G321" s="11">
        <f>SUM(G313:G319)</f>
        <v>1225.27</v>
      </c>
      <c r="H321" s="11">
        <f>SUM(H313:H319)</f>
        <v>14703.24</v>
      </c>
    </row>
    <row r="322" spans="1:8">
      <c r="B322" s="2" t="s">
        <v>682</v>
      </c>
      <c r="C322" s="3">
        <f>SUM(C313:C317)</f>
        <v>1.25</v>
      </c>
      <c r="E322" s="3">
        <f>SUM(E313:E317)</f>
        <v>0</v>
      </c>
      <c r="F322" s="3">
        <f>SUM(F313:F317)</f>
        <v>0</v>
      </c>
      <c r="G322" s="11">
        <f>SUM(G313:G317)</f>
        <v>603.27</v>
      </c>
      <c r="H322" s="11">
        <f>SUM(H313:H317)</f>
        <v>7239.24</v>
      </c>
    </row>
    <row r="323" spans="1:8">
      <c r="B323" s="2" t="s">
        <v>683</v>
      </c>
      <c r="C323" s="3">
        <f>C318</f>
        <v>1</v>
      </c>
      <c r="E323" s="3">
        <f t="shared" ref="E323:H324" si="33">E318</f>
        <v>0</v>
      </c>
      <c r="F323" s="3">
        <f t="shared" si="33"/>
        <v>0</v>
      </c>
      <c r="G323" s="11">
        <f t="shared" si="33"/>
        <v>334</v>
      </c>
      <c r="H323" s="11">
        <f t="shared" si="33"/>
        <v>4008</v>
      </c>
    </row>
    <row r="324" spans="1:8">
      <c r="B324" s="2" t="s">
        <v>719</v>
      </c>
      <c r="C324" s="3">
        <f>C319</f>
        <v>1</v>
      </c>
      <c r="E324" s="3">
        <f t="shared" si="33"/>
        <v>0</v>
      </c>
      <c r="F324" s="3">
        <f t="shared" si="33"/>
        <v>0</v>
      </c>
      <c r="G324" s="11">
        <f t="shared" si="33"/>
        <v>288</v>
      </c>
      <c r="H324" s="11">
        <f t="shared" si="33"/>
        <v>3456</v>
      </c>
    </row>
    <row r="325" spans="1:8">
      <c r="G325" s="11"/>
      <c r="H325" s="11"/>
    </row>
    <row r="326" spans="1:8" ht="3.75" customHeight="1">
      <c r="G326" s="11"/>
      <c r="H326" s="11"/>
    </row>
    <row r="327" spans="1:8">
      <c r="B327" s="791" t="s">
        <v>882</v>
      </c>
      <c r="C327" s="791"/>
      <c r="D327" s="791"/>
      <c r="E327" s="791"/>
      <c r="G327" s="11"/>
      <c r="H327" s="11"/>
    </row>
    <row r="328" spans="1:8">
      <c r="A328" s="3" t="s">
        <v>658</v>
      </c>
      <c r="B328" s="4" t="s">
        <v>729</v>
      </c>
      <c r="C328" s="3">
        <v>1</v>
      </c>
      <c r="D328" s="3">
        <v>698.6</v>
      </c>
      <c r="G328" s="11">
        <f>ROUND(C328*D328,2)</f>
        <v>698.6</v>
      </c>
      <c r="H328" s="11">
        <f t="shared" ref="H328:H334" si="34">G328*12</f>
        <v>8383.2000000000007</v>
      </c>
    </row>
    <row r="329" spans="1:8">
      <c r="A329" s="3" t="s">
        <v>660</v>
      </c>
      <c r="B329" s="4" t="s">
        <v>333</v>
      </c>
      <c r="C329" s="3">
        <v>4.5</v>
      </c>
      <c r="D329" s="3">
        <v>352.25</v>
      </c>
      <c r="G329" s="11">
        <f t="shared" ref="G329:G334" si="35">ROUND(C329*D329,2)</f>
        <v>1585.13</v>
      </c>
      <c r="H329" s="11">
        <f t="shared" si="34"/>
        <v>19021.560000000001</v>
      </c>
    </row>
    <row r="330" spans="1:8">
      <c r="A330" s="3" t="s">
        <v>661</v>
      </c>
      <c r="B330" s="4" t="s">
        <v>334</v>
      </c>
      <c r="C330" s="3">
        <v>1</v>
      </c>
      <c r="D330" s="3">
        <v>334</v>
      </c>
      <c r="G330" s="11">
        <f t="shared" si="35"/>
        <v>334</v>
      </c>
      <c r="H330" s="11">
        <f t="shared" si="34"/>
        <v>4008</v>
      </c>
    </row>
    <row r="331" spans="1:8">
      <c r="A331" s="3" t="s">
        <v>662</v>
      </c>
      <c r="B331" s="4" t="s">
        <v>421</v>
      </c>
      <c r="C331" s="3">
        <v>0.25</v>
      </c>
      <c r="D331" s="3">
        <v>360</v>
      </c>
      <c r="G331" s="11">
        <f t="shared" si="35"/>
        <v>90</v>
      </c>
      <c r="H331" s="11">
        <f t="shared" si="34"/>
        <v>1080</v>
      </c>
    </row>
    <row r="332" spans="1:8" ht="30">
      <c r="A332" s="3" t="s">
        <v>663</v>
      </c>
      <c r="B332" s="4" t="s">
        <v>384</v>
      </c>
      <c r="C332" s="3">
        <v>4.5</v>
      </c>
      <c r="D332" s="3">
        <v>300</v>
      </c>
      <c r="G332" s="11">
        <f t="shared" si="35"/>
        <v>1350</v>
      </c>
      <c r="H332" s="11">
        <f t="shared" si="34"/>
        <v>16200</v>
      </c>
    </row>
    <row r="333" spans="1:8" ht="30">
      <c r="A333" s="3" t="s">
        <v>664</v>
      </c>
      <c r="B333" s="4" t="s">
        <v>337</v>
      </c>
      <c r="C333" s="3">
        <v>0.75</v>
      </c>
      <c r="D333" s="3">
        <v>288</v>
      </c>
      <c r="G333" s="11">
        <f t="shared" si="35"/>
        <v>216</v>
      </c>
      <c r="H333" s="11">
        <f t="shared" si="34"/>
        <v>2592</v>
      </c>
    </row>
    <row r="334" spans="1:8" ht="30">
      <c r="A334" s="3" t="s">
        <v>665</v>
      </c>
      <c r="B334" s="4" t="s">
        <v>370</v>
      </c>
      <c r="C334" s="3">
        <v>0.5</v>
      </c>
      <c r="D334" s="3">
        <v>288</v>
      </c>
      <c r="G334" s="11">
        <f t="shared" si="35"/>
        <v>144</v>
      </c>
      <c r="H334" s="11">
        <f t="shared" si="34"/>
        <v>1728</v>
      </c>
    </row>
    <row r="335" spans="1:8">
      <c r="G335" s="11">
        <f>C335*D335</f>
        <v>0</v>
      </c>
      <c r="H335" s="11">
        <f>G335*12</f>
        <v>0</v>
      </c>
    </row>
    <row r="336" spans="1:8">
      <c r="B336" s="2" t="s">
        <v>681</v>
      </c>
      <c r="C336" s="3">
        <f>SUM(C328:C334)</f>
        <v>12.5</v>
      </c>
      <c r="E336" s="3">
        <f>SUM(E328:E334)</f>
        <v>0</v>
      </c>
      <c r="F336" s="3">
        <f>SUM(F328:F334)</f>
        <v>0</v>
      </c>
      <c r="G336" s="11">
        <f>SUM(G328:G334)</f>
        <v>4417.7299999999996</v>
      </c>
      <c r="H336" s="11">
        <f>SUM(H328:H334)</f>
        <v>53012.76</v>
      </c>
    </row>
    <row r="337" spans="1:8">
      <c r="B337" s="2" t="s">
        <v>682</v>
      </c>
      <c r="C337" s="3">
        <f>C328</f>
        <v>1</v>
      </c>
      <c r="E337" s="3">
        <f>E328</f>
        <v>0</v>
      </c>
      <c r="F337" s="3">
        <f>F328</f>
        <v>0</v>
      </c>
      <c r="G337" s="11">
        <f>G328</f>
        <v>698.6</v>
      </c>
      <c r="H337" s="11">
        <f>H328</f>
        <v>8383.2000000000007</v>
      </c>
    </row>
    <row r="338" spans="1:8">
      <c r="B338" s="2" t="s">
        <v>683</v>
      </c>
      <c r="C338" s="3">
        <f>SUM(C329:C331)</f>
        <v>5.75</v>
      </c>
      <c r="E338" s="3">
        <f>SUM(E329:E331)</f>
        <v>0</v>
      </c>
      <c r="F338" s="3">
        <f>SUM(F329:F331)</f>
        <v>0</v>
      </c>
      <c r="G338" s="11">
        <f>SUM(G329:G331)</f>
        <v>2009.13</v>
      </c>
      <c r="H338" s="11">
        <f>SUM(H329:H331)</f>
        <v>24109.56</v>
      </c>
    </row>
    <row r="339" spans="1:8" ht="15" customHeight="1">
      <c r="B339" s="2" t="s">
        <v>719</v>
      </c>
      <c r="C339" s="3">
        <f>SUM(C332:C334)</f>
        <v>5.75</v>
      </c>
      <c r="E339" s="3">
        <f>SUM(E332:E334)</f>
        <v>0</v>
      </c>
      <c r="F339" s="3">
        <f>SUM(F332:F334)</f>
        <v>0</v>
      </c>
      <c r="G339" s="11">
        <f>SUM(G332:G334)</f>
        <v>1710</v>
      </c>
      <c r="H339" s="11">
        <f>SUM(H332:H334)</f>
        <v>20520</v>
      </c>
    </row>
    <row r="340" spans="1:8" ht="1.5" customHeight="1">
      <c r="G340" s="11">
        <f>C340*D340</f>
        <v>0</v>
      </c>
      <c r="H340" s="11">
        <f>G340*12</f>
        <v>0</v>
      </c>
    </row>
    <row r="341" spans="1:8" ht="2.25" customHeight="1">
      <c r="G341" s="11">
        <f>C341*D341</f>
        <v>0</v>
      </c>
      <c r="H341" s="11">
        <f>G341*12</f>
        <v>0</v>
      </c>
    </row>
    <row r="342" spans="1:8">
      <c r="B342" s="792" t="s">
        <v>883</v>
      </c>
      <c r="C342" s="792"/>
      <c r="D342" s="792"/>
      <c r="G342" s="11">
        <f>C342*D342</f>
        <v>0</v>
      </c>
      <c r="H342" s="11">
        <f>G342*12</f>
        <v>0</v>
      </c>
    </row>
    <row r="343" spans="1:8">
      <c r="A343" s="3" t="s">
        <v>658</v>
      </c>
      <c r="B343" s="4" t="s">
        <v>732</v>
      </c>
      <c r="C343" s="3">
        <v>5</v>
      </c>
      <c r="D343" s="3">
        <v>458.75</v>
      </c>
      <c r="G343" s="11">
        <f>ROUND(C343*D343,2)</f>
        <v>2293.75</v>
      </c>
      <c r="H343" s="11">
        <f t="shared" ref="H343:H374" si="36">G343*12</f>
        <v>27525</v>
      </c>
    </row>
    <row r="344" spans="1:8">
      <c r="A344" s="3" t="s">
        <v>660</v>
      </c>
      <c r="B344" s="4" t="s">
        <v>733</v>
      </c>
      <c r="C344" s="3">
        <v>0.5</v>
      </c>
      <c r="D344" s="3">
        <v>655</v>
      </c>
      <c r="G344" s="11">
        <f t="shared" ref="G344:G374" si="37">ROUND(C344*D344,2)</f>
        <v>327.5</v>
      </c>
      <c r="H344" s="11">
        <f t="shared" si="36"/>
        <v>3930</v>
      </c>
    </row>
    <row r="345" spans="1:8">
      <c r="A345" s="3" t="s">
        <v>661</v>
      </c>
      <c r="B345" s="4" t="s">
        <v>734</v>
      </c>
      <c r="C345" s="3">
        <v>0.5</v>
      </c>
      <c r="D345" s="3">
        <v>499</v>
      </c>
      <c r="G345" s="11">
        <f t="shared" si="37"/>
        <v>249.5</v>
      </c>
      <c r="H345" s="11">
        <f t="shared" si="36"/>
        <v>2994</v>
      </c>
    </row>
    <row r="346" spans="1:8" ht="30">
      <c r="A346" s="3" t="s">
        <v>662</v>
      </c>
      <c r="B346" s="4" t="s">
        <v>436</v>
      </c>
      <c r="C346" s="3">
        <v>0.25</v>
      </c>
      <c r="D346" s="3">
        <v>406</v>
      </c>
      <c r="G346" s="11">
        <f t="shared" si="37"/>
        <v>101.5</v>
      </c>
      <c r="H346" s="11">
        <f t="shared" si="36"/>
        <v>1218</v>
      </c>
    </row>
    <row r="347" spans="1:8">
      <c r="A347" s="3" t="s">
        <v>663</v>
      </c>
      <c r="B347" s="4" t="s">
        <v>194</v>
      </c>
      <c r="C347" s="3">
        <v>0.5</v>
      </c>
      <c r="D347" s="3">
        <v>406</v>
      </c>
      <c r="G347" s="11">
        <f t="shared" si="37"/>
        <v>203</v>
      </c>
      <c r="H347" s="11">
        <f t="shared" si="36"/>
        <v>2436</v>
      </c>
    </row>
    <row r="348" spans="1:8">
      <c r="A348" s="3" t="s">
        <v>664</v>
      </c>
      <c r="B348" s="4" t="s">
        <v>195</v>
      </c>
      <c r="C348" s="3">
        <v>0.5</v>
      </c>
      <c r="D348" s="3">
        <v>406</v>
      </c>
      <c r="G348" s="11">
        <f t="shared" si="37"/>
        <v>203</v>
      </c>
      <c r="H348" s="11">
        <f t="shared" si="36"/>
        <v>2436</v>
      </c>
    </row>
    <row r="349" spans="1:8">
      <c r="A349" s="3" t="s">
        <v>665</v>
      </c>
      <c r="B349" s="4" t="s">
        <v>385</v>
      </c>
      <c r="C349" s="3">
        <v>0.5</v>
      </c>
      <c r="D349" s="3">
        <v>493</v>
      </c>
      <c r="G349" s="11">
        <f t="shared" si="37"/>
        <v>246.5</v>
      </c>
      <c r="H349" s="11">
        <f t="shared" si="36"/>
        <v>2958</v>
      </c>
    </row>
    <row r="350" spans="1:8">
      <c r="A350" s="3" t="s">
        <v>666</v>
      </c>
      <c r="B350" s="4" t="s">
        <v>422</v>
      </c>
      <c r="C350" s="3">
        <v>0.5</v>
      </c>
      <c r="D350" s="3">
        <v>451.95</v>
      </c>
      <c r="G350" s="11">
        <f t="shared" si="37"/>
        <v>225.98</v>
      </c>
      <c r="H350" s="11">
        <f t="shared" si="36"/>
        <v>2711.76</v>
      </c>
    </row>
    <row r="351" spans="1:8">
      <c r="A351" s="3" t="s">
        <v>667</v>
      </c>
      <c r="B351" s="4" t="s">
        <v>196</v>
      </c>
      <c r="C351" s="3">
        <v>0.5</v>
      </c>
      <c r="D351" s="3">
        <v>491.25</v>
      </c>
      <c r="G351" s="11">
        <f t="shared" si="37"/>
        <v>245.63</v>
      </c>
      <c r="H351" s="11">
        <f t="shared" si="36"/>
        <v>2947.56</v>
      </c>
    </row>
    <row r="352" spans="1:8">
      <c r="A352" s="3" t="s">
        <v>668</v>
      </c>
      <c r="B352" s="4" t="s">
        <v>207</v>
      </c>
      <c r="C352" s="3">
        <v>0.5</v>
      </c>
      <c r="D352" s="3">
        <v>451.95</v>
      </c>
      <c r="G352" s="11">
        <f t="shared" si="37"/>
        <v>225.98</v>
      </c>
      <c r="H352" s="11">
        <f t="shared" si="36"/>
        <v>2711.76</v>
      </c>
    </row>
    <row r="353" spans="1:8">
      <c r="A353" s="3" t="s">
        <v>669</v>
      </c>
      <c r="B353" s="4" t="s">
        <v>208</v>
      </c>
      <c r="C353" s="3">
        <v>0.5</v>
      </c>
      <c r="D353" s="3">
        <v>393</v>
      </c>
      <c r="G353" s="11">
        <f t="shared" si="37"/>
        <v>196.5</v>
      </c>
      <c r="H353" s="11">
        <f t="shared" si="36"/>
        <v>2358</v>
      </c>
    </row>
    <row r="354" spans="1:8" ht="30">
      <c r="A354" s="3" t="s">
        <v>670</v>
      </c>
      <c r="B354" s="4" t="s">
        <v>209</v>
      </c>
      <c r="C354" s="3">
        <v>0.25</v>
      </c>
      <c r="D354" s="3">
        <v>393</v>
      </c>
      <c r="G354" s="11">
        <f t="shared" si="37"/>
        <v>98.25</v>
      </c>
      <c r="H354" s="11">
        <f t="shared" si="36"/>
        <v>1179</v>
      </c>
    </row>
    <row r="355" spans="1:8" ht="30">
      <c r="A355" s="3" t="s">
        <v>672</v>
      </c>
      <c r="B355" s="4" t="s">
        <v>391</v>
      </c>
      <c r="C355" s="3">
        <v>0.5</v>
      </c>
      <c r="D355" s="3">
        <v>393</v>
      </c>
      <c r="G355" s="11">
        <f t="shared" si="37"/>
        <v>196.5</v>
      </c>
      <c r="H355" s="11">
        <f t="shared" si="36"/>
        <v>2358</v>
      </c>
    </row>
    <row r="356" spans="1:8">
      <c r="A356" s="3" t="s">
        <v>674</v>
      </c>
      <c r="B356" s="4" t="s">
        <v>735</v>
      </c>
      <c r="C356" s="3">
        <v>1</v>
      </c>
      <c r="D356" s="3">
        <v>550.6</v>
      </c>
      <c r="G356" s="11">
        <f t="shared" si="37"/>
        <v>550.6</v>
      </c>
      <c r="H356" s="11">
        <f t="shared" si="36"/>
        <v>6607.2</v>
      </c>
    </row>
    <row r="357" spans="1:8" ht="30">
      <c r="A357" s="3" t="s">
        <v>675</v>
      </c>
      <c r="B357" s="4" t="s">
        <v>210</v>
      </c>
      <c r="C357" s="3">
        <v>0.5</v>
      </c>
      <c r="D357" s="3">
        <v>334</v>
      </c>
      <c r="G357" s="11">
        <f t="shared" si="37"/>
        <v>167</v>
      </c>
      <c r="H357" s="11">
        <f t="shared" si="36"/>
        <v>2004</v>
      </c>
    </row>
    <row r="358" spans="1:8" ht="30">
      <c r="A358" s="3" t="s">
        <v>677</v>
      </c>
      <c r="B358" s="4" t="s">
        <v>423</v>
      </c>
      <c r="C358" s="3">
        <v>5</v>
      </c>
      <c r="D358" s="3">
        <v>352.25</v>
      </c>
      <c r="G358" s="11">
        <f t="shared" si="37"/>
        <v>1761.25</v>
      </c>
      <c r="H358" s="11">
        <f t="shared" si="36"/>
        <v>21135</v>
      </c>
    </row>
    <row r="359" spans="1:8">
      <c r="A359" s="3" t="s">
        <v>679</v>
      </c>
      <c r="B359" s="4" t="s">
        <v>211</v>
      </c>
      <c r="C359" s="3">
        <v>4.75</v>
      </c>
      <c r="D359" s="3">
        <v>352.25</v>
      </c>
      <c r="G359" s="11">
        <f t="shared" si="37"/>
        <v>1673.19</v>
      </c>
      <c r="H359" s="11">
        <f t="shared" si="36"/>
        <v>20078.28</v>
      </c>
    </row>
    <row r="360" spans="1:8" ht="30">
      <c r="A360" s="3" t="s">
        <v>711</v>
      </c>
      <c r="B360" s="4" t="s">
        <v>212</v>
      </c>
      <c r="C360" s="3">
        <v>0.25</v>
      </c>
      <c r="D360" s="3">
        <v>334</v>
      </c>
      <c r="G360" s="11">
        <f t="shared" si="37"/>
        <v>83.5</v>
      </c>
      <c r="H360" s="11">
        <f t="shared" si="36"/>
        <v>1002</v>
      </c>
    </row>
    <row r="361" spans="1:8">
      <c r="A361" s="3" t="s">
        <v>712</v>
      </c>
      <c r="B361" s="4" t="s">
        <v>213</v>
      </c>
      <c r="C361" s="3">
        <v>0.5</v>
      </c>
      <c r="D361" s="3">
        <v>346</v>
      </c>
      <c r="G361" s="11">
        <f t="shared" si="37"/>
        <v>173</v>
      </c>
      <c r="H361" s="11">
        <f t="shared" si="36"/>
        <v>2076</v>
      </c>
    </row>
    <row r="362" spans="1:8" ht="30">
      <c r="A362" s="3" t="s">
        <v>713</v>
      </c>
      <c r="B362" s="4" t="s">
        <v>214</v>
      </c>
      <c r="C362" s="3">
        <v>0.25</v>
      </c>
      <c r="D362" s="3">
        <v>334</v>
      </c>
      <c r="G362" s="11">
        <f t="shared" si="37"/>
        <v>83.5</v>
      </c>
      <c r="H362" s="11">
        <f t="shared" si="36"/>
        <v>1002</v>
      </c>
    </row>
    <row r="363" spans="1:8">
      <c r="A363" s="3" t="s">
        <v>714</v>
      </c>
      <c r="B363" s="4" t="s">
        <v>215</v>
      </c>
      <c r="C363" s="3">
        <v>4</v>
      </c>
      <c r="D363" s="3">
        <v>352.25</v>
      </c>
      <c r="G363" s="11">
        <f t="shared" si="37"/>
        <v>1409</v>
      </c>
      <c r="H363" s="11">
        <f t="shared" si="36"/>
        <v>16908</v>
      </c>
    </row>
    <row r="364" spans="1:8" ht="30">
      <c r="A364" s="3" t="s">
        <v>715</v>
      </c>
      <c r="B364" s="4" t="s">
        <v>216</v>
      </c>
      <c r="C364" s="3">
        <v>0.5</v>
      </c>
      <c r="D364" s="3">
        <v>432.5</v>
      </c>
      <c r="G364" s="11">
        <f t="shared" si="37"/>
        <v>216.25</v>
      </c>
      <c r="H364" s="11">
        <f t="shared" si="36"/>
        <v>2595</v>
      </c>
    </row>
    <row r="365" spans="1:8" ht="30">
      <c r="A365" s="3" t="s">
        <v>716</v>
      </c>
      <c r="B365" s="4" t="s">
        <v>386</v>
      </c>
      <c r="C365" s="3">
        <v>0.25</v>
      </c>
      <c r="D365" s="3">
        <v>484.1</v>
      </c>
      <c r="G365" s="11">
        <f t="shared" si="37"/>
        <v>121.03</v>
      </c>
      <c r="H365" s="11">
        <f t="shared" si="36"/>
        <v>1452.36</v>
      </c>
    </row>
    <row r="366" spans="1:8" ht="30">
      <c r="A366" s="3" t="s">
        <v>717</v>
      </c>
      <c r="B366" s="4" t="s">
        <v>217</v>
      </c>
      <c r="C366" s="3">
        <v>0.25</v>
      </c>
      <c r="D366" s="3">
        <v>334</v>
      </c>
      <c r="G366" s="11">
        <f t="shared" si="37"/>
        <v>83.5</v>
      </c>
      <c r="H366" s="11">
        <f t="shared" si="36"/>
        <v>1002</v>
      </c>
    </row>
    <row r="367" spans="1:8" ht="30">
      <c r="A367" s="3" t="s">
        <v>718</v>
      </c>
      <c r="B367" s="4" t="s">
        <v>218</v>
      </c>
      <c r="C367" s="3">
        <v>1</v>
      </c>
      <c r="D367" s="3">
        <v>346</v>
      </c>
      <c r="G367" s="11">
        <f t="shared" si="37"/>
        <v>346</v>
      </c>
      <c r="H367" s="11">
        <f t="shared" si="36"/>
        <v>4152</v>
      </c>
    </row>
    <row r="368" spans="1:8" ht="30">
      <c r="A368" s="3" t="s">
        <v>736</v>
      </c>
      <c r="B368" s="4" t="s">
        <v>219</v>
      </c>
      <c r="C368" s="3">
        <v>0.5</v>
      </c>
      <c r="D368" s="3">
        <v>334</v>
      </c>
      <c r="G368" s="11">
        <f t="shared" si="37"/>
        <v>167</v>
      </c>
      <c r="H368" s="11">
        <f t="shared" si="36"/>
        <v>2004</v>
      </c>
    </row>
    <row r="369" spans="1:8">
      <c r="A369" s="3" t="s">
        <v>737</v>
      </c>
      <c r="B369" s="4" t="s">
        <v>220</v>
      </c>
      <c r="C369" s="3">
        <v>0.5</v>
      </c>
      <c r="D369" s="3">
        <v>450</v>
      </c>
      <c r="G369" s="11">
        <f t="shared" si="37"/>
        <v>225</v>
      </c>
      <c r="H369" s="11">
        <f t="shared" si="36"/>
        <v>2700</v>
      </c>
    </row>
    <row r="370" spans="1:8" ht="30">
      <c r="A370" s="3" t="s">
        <v>738</v>
      </c>
      <c r="B370" s="4" t="s">
        <v>221</v>
      </c>
      <c r="C370" s="3">
        <v>0.5</v>
      </c>
      <c r="D370" s="3">
        <v>414</v>
      </c>
      <c r="G370" s="11">
        <f t="shared" si="37"/>
        <v>207</v>
      </c>
      <c r="H370" s="11">
        <f t="shared" si="36"/>
        <v>2484</v>
      </c>
    </row>
    <row r="371" spans="1:8" ht="30">
      <c r="A371" s="3" t="s">
        <v>757</v>
      </c>
      <c r="B371" s="4" t="s">
        <v>222</v>
      </c>
      <c r="C371" s="3">
        <v>0.25</v>
      </c>
      <c r="D371" s="3">
        <v>334</v>
      </c>
      <c r="G371" s="11">
        <f t="shared" si="37"/>
        <v>83.5</v>
      </c>
      <c r="H371" s="11">
        <f t="shared" si="36"/>
        <v>1002</v>
      </c>
    </row>
    <row r="372" spans="1:8">
      <c r="A372" s="3" t="s">
        <v>758</v>
      </c>
      <c r="B372" s="4" t="s">
        <v>223</v>
      </c>
      <c r="C372" s="3">
        <v>2</v>
      </c>
      <c r="D372" s="3">
        <v>321</v>
      </c>
      <c r="G372" s="11">
        <f t="shared" si="37"/>
        <v>642</v>
      </c>
      <c r="H372" s="11">
        <f t="shared" si="36"/>
        <v>7704</v>
      </c>
    </row>
    <row r="373" spans="1:8" ht="0.75" customHeight="1">
      <c r="G373" s="11"/>
      <c r="H373" s="11">
        <f t="shared" si="36"/>
        <v>0</v>
      </c>
    </row>
    <row r="374" spans="1:8" ht="30">
      <c r="A374" s="3" t="s">
        <v>760</v>
      </c>
      <c r="B374" s="4" t="s">
        <v>224</v>
      </c>
      <c r="C374" s="3">
        <v>2.5</v>
      </c>
      <c r="D374" s="3">
        <v>288</v>
      </c>
      <c r="G374" s="11">
        <f t="shared" si="37"/>
        <v>720</v>
      </c>
      <c r="H374" s="11">
        <f t="shared" si="36"/>
        <v>8640</v>
      </c>
    </row>
    <row r="375" spans="1:8" ht="43.5" customHeight="1">
      <c r="B375" s="2" t="s">
        <v>681</v>
      </c>
      <c r="C375" s="3">
        <f>SUM(C343:C374)</f>
        <v>35</v>
      </c>
      <c r="E375" s="3">
        <f>SUM(E343:E374)</f>
        <v>0</v>
      </c>
      <c r="F375" s="3">
        <f>SUM(F343:F374)</f>
        <v>0</v>
      </c>
      <c r="G375" s="11">
        <f>SUM(G343:G374)</f>
        <v>13525.91</v>
      </c>
      <c r="H375" s="11">
        <f>SUM(H343:H374)</f>
        <v>162310.92000000001</v>
      </c>
    </row>
    <row r="376" spans="1:8">
      <c r="B376" s="2" t="s">
        <v>682</v>
      </c>
      <c r="C376" s="3">
        <f>SUM(C343:C355)</f>
        <v>10.5</v>
      </c>
      <c r="E376" s="3">
        <f>SUM(E343:E355)</f>
        <v>0</v>
      </c>
      <c r="F376" s="3">
        <f>SUM(F343:F355)</f>
        <v>0</v>
      </c>
      <c r="G376" s="11">
        <f>SUM(G343:G355)</f>
        <v>4813.59</v>
      </c>
      <c r="H376" s="11">
        <f>SUM(H343:H355)</f>
        <v>57763.08</v>
      </c>
    </row>
    <row r="377" spans="1:8">
      <c r="B377" s="2" t="s">
        <v>683</v>
      </c>
      <c r="C377" s="3">
        <f>SUM(C357:C372)</f>
        <v>21</v>
      </c>
      <c r="E377" s="3">
        <f>SUM(E357:E372)</f>
        <v>0</v>
      </c>
      <c r="F377" s="3">
        <f>SUM(F357:F372)</f>
        <v>0</v>
      </c>
      <c r="G377" s="11">
        <f>SUM(G357:G372)</f>
        <v>7441.72</v>
      </c>
      <c r="H377" s="11">
        <f>SUM(H357:H372)</f>
        <v>89300.64</v>
      </c>
    </row>
    <row r="378" spans="1:8">
      <c r="B378" s="2" t="s">
        <v>719</v>
      </c>
      <c r="C378" s="3">
        <f>SUM(C373:C374)</f>
        <v>2.5</v>
      </c>
      <c r="E378" s="3">
        <f>SUM(E373:E374)</f>
        <v>0</v>
      </c>
      <c r="F378" s="3">
        <f>SUM(F373:F374)</f>
        <v>0</v>
      </c>
      <c r="G378" s="11">
        <f>SUM(G373:G374)</f>
        <v>720</v>
      </c>
      <c r="H378" s="11">
        <f>SUM(H373:H374)</f>
        <v>8640</v>
      </c>
    </row>
    <row r="379" spans="1:8">
      <c r="B379" s="2" t="s">
        <v>684</v>
      </c>
      <c r="C379" s="3">
        <f>C356</f>
        <v>1</v>
      </c>
      <c r="E379" s="3">
        <f>E356</f>
        <v>0</v>
      </c>
      <c r="F379" s="3">
        <f>F356</f>
        <v>0</v>
      </c>
      <c r="G379" s="11">
        <f>G356</f>
        <v>550.6</v>
      </c>
      <c r="H379" s="11">
        <f>H356</f>
        <v>6607.2</v>
      </c>
    </row>
    <row r="380" spans="1:8" ht="5.25" hidden="1" customHeight="1">
      <c r="G380" s="11">
        <f>C380*D380</f>
        <v>0</v>
      </c>
      <c r="H380" s="11">
        <f>G380*12</f>
        <v>0</v>
      </c>
    </row>
    <row r="381" spans="1:8" ht="22.5" customHeight="1">
      <c r="G381" s="11">
        <f>C381*D381</f>
        <v>0</v>
      </c>
      <c r="H381" s="11">
        <f>G381*12</f>
        <v>0</v>
      </c>
    </row>
    <row r="382" spans="1:8">
      <c r="B382" s="5" t="s">
        <v>886</v>
      </c>
      <c r="G382" s="11">
        <f>C382*D382</f>
        <v>0</v>
      </c>
      <c r="H382" s="11">
        <f>G382*12</f>
        <v>0</v>
      </c>
    </row>
    <row r="383" spans="1:8">
      <c r="A383" s="3" t="s">
        <v>658</v>
      </c>
      <c r="B383" s="4" t="s">
        <v>429</v>
      </c>
      <c r="C383" s="3">
        <v>1</v>
      </c>
      <c r="D383" s="3">
        <v>443.75</v>
      </c>
      <c r="G383" s="11">
        <f>ROUND(C383*D383,2)</f>
        <v>443.75</v>
      </c>
      <c r="H383" s="11">
        <f t="shared" ref="H383:H446" si="38">G383*12</f>
        <v>5325</v>
      </c>
    </row>
    <row r="384" spans="1:8">
      <c r="A384" s="3" t="s">
        <v>660</v>
      </c>
      <c r="B384" s="4" t="s">
        <v>430</v>
      </c>
      <c r="C384" s="3">
        <v>7.25</v>
      </c>
      <c r="D384" s="3">
        <v>458.75</v>
      </c>
      <c r="G384" s="11">
        <f t="shared" ref="G384:G446" si="39">ROUND(C384*D384,2)</f>
        <v>3325.94</v>
      </c>
      <c r="H384" s="11">
        <f t="shared" si="38"/>
        <v>39911.279999999999</v>
      </c>
    </row>
    <row r="385" spans="1:8" ht="30">
      <c r="A385" s="3" t="s">
        <v>661</v>
      </c>
      <c r="B385" s="4" t="s">
        <v>225</v>
      </c>
      <c r="C385" s="3">
        <v>1</v>
      </c>
      <c r="D385" s="3">
        <v>406</v>
      </c>
      <c r="G385" s="11">
        <f t="shared" si="39"/>
        <v>406</v>
      </c>
      <c r="H385" s="11">
        <f t="shared" si="38"/>
        <v>4872</v>
      </c>
    </row>
    <row r="386" spans="1:8">
      <c r="A386" s="3" t="s">
        <v>662</v>
      </c>
      <c r="B386" s="4" t="s">
        <v>226</v>
      </c>
      <c r="C386" s="3">
        <v>0.25</v>
      </c>
      <c r="D386" s="3">
        <v>441</v>
      </c>
      <c r="G386" s="11">
        <f t="shared" si="39"/>
        <v>110.25</v>
      </c>
      <c r="H386" s="11">
        <f t="shared" si="38"/>
        <v>1323</v>
      </c>
    </row>
    <row r="387" spans="1:8">
      <c r="A387" s="3" t="s">
        <v>663</v>
      </c>
      <c r="B387" s="4" t="s">
        <v>740</v>
      </c>
      <c r="C387" s="3">
        <v>0.75</v>
      </c>
      <c r="D387" s="3">
        <v>491.25</v>
      </c>
      <c r="G387" s="11">
        <f t="shared" si="39"/>
        <v>368.44</v>
      </c>
      <c r="H387" s="11">
        <f t="shared" si="38"/>
        <v>4421.28</v>
      </c>
    </row>
    <row r="388" spans="1:8">
      <c r="A388" s="3" t="s">
        <v>664</v>
      </c>
      <c r="B388" s="4" t="s">
        <v>721</v>
      </c>
      <c r="C388" s="3">
        <v>0.5</v>
      </c>
      <c r="D388" s="3">
        <v>548.54999999999995</v>
      </c>
      <c r="G388" s="11">
        <f t="shared" si="39"/>
        <v>274.27999999999997</v>
      </c>
      <c r="H388" s="11">
        <f t="shared" si="38"/>
        <v>3291.36</v>
      </c>
    </row>
    <row r="389" spans="1:8">
      <c r="A389" s="3" t="s">
        <v>665</v>
      </c>
      <c r="B389" s="4" t="s">
        <v>742</v>
      </c>
      <c r="C389" s="3">
        <v>1</v>
      </c>
      <c r="D389" s="3">
        <v>406</v>
      </c>
      <c r="G389" s="11">
        <f t="shared" si="39"/>
        <v>406</v>
      </c>
      <c r="H389" s="11">
        <f t="shared" si="38"/>
        <v>4872</v>
      </c>
    </row>
    <row r="390" spans="1:8">
      <c r="A390" s="3" t="s">
        <v>666</v>
      </c>
      <c r="B390" s="4" t="s">
        <v>743</v>
      </c>
      <c r="C390" s="3">
        <v>0.75</v>
      </c>
      <c r="D390" s="3">
        <v>426.3</v>
      </c>
      <c r="G390" s="11">
        <f t="shared" si="39"/>
        <v>319.73</v>
      </c>
      <c r="H390" s="11">
        <f t="shared" si="38"/>
        <v>3836.76</v>
      </c>
    </row>
    <row r="391" spans="1:8">
      <c r="A391" s="3" t="s">
        <v>667</v>
      </c>
      <c r="B391" s="4" t="s">
        <v>744</v>
      </c>
      <c r="C391" s="3">
        <v>1</v>
      </c>
      <c r="D391" s="3">
        <v>523.95000000000005</v>
      </c>
      <c r="G391" s="11">
        <f t="shared" si="39"/>
        <v>523.95000000000005</v>
      </c>
      <c r="H391" s="11">
        <f t="shared" si="38"/>
        <v>6287.4</v>
      </c>
    </row>
    <row r="392" spans="1:8">
      <c r="A392" s="3" t="s">
        <v>668</v>
      </c>
      <c r="B392" s="4" t="s">
        <v>745</v>
      </c>
      <c r="C392" s="3">
        <v>1</v>
      </c>
      <c r="D392" s="3">
        <v>576.45000000000005</v>
      </c>
      <c r="G392" s="11">
        <f t="shared" si="39"/>
        <v>576.45000000000005</v>
      </c>
      <c r="H392" s="11">
        <f t="shared" si="38"/>
        <v>6917.4</v>
      </c>
    </row>
    <row r="393" spans="1:8">
      <c r="A393" s="3" t="s">
        <v>669</v>
      </c>
      <c r="B393" s="4" t="s">
        <v>746</v>
      </c>
      <c r="C393" s="3">
        <v>0.25</v>
      </c>
      <c r="D393" s="3">
        <v>393</v>
      </c>
      <c r="G393" s="11">
        <f t="shared" si="39"/>
        <v>98.25</v>
      </c>
      <c r="H393" s="11">
        <f t="shared" si="38"/>
        <v>1179</v>
      </c>
    </row>
    <row r="394" spans="1:8">
      <c r="A394" s="3" t="s">
        <v>670</v>
      </c>
      <c r="B394" s="4" t="s">
        <v>227</v>
      </c>
      <c r="C394" s="3">
        <v>0.5</v>
      </c>
      <c r="D394" s="3">
        <v>441</v>
      </c>
      <c r="G394" s="11">
        <f t="shared" si="39"/>
        <v>220.5</v>
      </c>
      <c r="H394" s="11">
        <f t="shared" si="38"/>
        <v>2646</v>
      </c>
    </row>
    <row r="395" spans="1:8">
      <c r="A395" s="3" t="s">
        <v>672</v>
      </c>
      <c r="B395" s="4" t="s">
        <v>747</v>
      </c>
      <c r="C395" s="3">
        <v>1</v>
      </c>
      <c r="D395" s="3">
        <v>393</v>
      </c>
      <c r="G395" s="11">
        <f t="shared" si="39"/>
        <v>393</v>
      </c>
      <c r="H395" s="11">
        <f t="shared" si="38"/>
        <v>4716</v>
      </c>
    </row>
    <row r="396" spans="1:8">
      <c r="A396" s="3" t="s">
        <v>674</v>
      </c>
      <c r="B396" s="4" t="s">
        <v>748</v>
      </c>
      <c r="C396" s="3">
        <v>1</v>
      </c>
      <c r="D396" s="3">
        <v>655</v>
      </c>
      <c r="G396" s="11">
        <f t="shared" si="39"/>
        <v>655</v>
      </c>
      <c r="H396" s="11">
        <f t="shared" si="38"/>
        <v>7860</v>
      </c>
    </row>
    <row r="397" spans="1:8">
      <c r="A397" s="3" t="s">
        <v>675</v>
      </c>
      <c r="B397" s="4" t="s">
        <v>749</v>
      </c>
      <c r="C397" s="3">
        <v>1</v>
      </c>
      <c r="D397" s="3">
        <v>393</v>
      </c>
      <c r="G397" s="11">
        <f t="shared" si="39"/>
        <v>393</v>
      </c>
      <c r="H397" s="11">
        <f t="shared" si="38"/>
        <v>4716</v>
      </c>
    </row>
    <row r="398" spans="1:8">
      <c r="A398" s="3" t="s">
        <v>677</v>
      </c>
      <c r="B398" s="4" t="s">
        <v>750</v>
      </c>
      <c r="C398" s="3">
        <v>1</v>
      </c>
      <c r="D398" s="3">
        <v>510.9</v>
      </c>
      <c r="G398" s="11">
        <f t="shared" si="39"/>
        <v>510.9</v>
      </c>
      <c r="H398" s="11">
        <f t="shared" si="38"/>
        <v>6130.8</v>
      </c>
    </row>
    <row r="399" spans="1:8">
      <c r="A399" s="61" t="s">
        <v>679</v>
      </c>
      <c r="B399" s="4" t="s">
        <v>228</v>
      </c>
      <c r="C399" s="3">
        <v>0.5</v>
      </c>
      <c r="D399" s="3">
        <v>393</v>
      </c>
      <c r="G399" s="11">
        <f t="shared" si="39"/>
        <v>196.5</v>
      </c>
      <c r="H399" s="11">
        <f t="shared" si="38"/>
        <v>2358</v>
      </c>
    </row>
    <row r="400" spans="1:8">
      <c r="A400" s="3" t="s">
        <v>711</v>
      </c>
      <c r="B400" s="4" t="s">
        <v>229</v>
      </c>
      <c r="C400" s="3">
        <v>0.25</v>
      </c>
      <c r="D400" s="3">
        <v>393</v>
      </c>
      <c r="G400" s="11">
        <f t="shared" si="39"/>
        <v>98.25</v>
      </c>
      <c r="H400" s="11">
        <f t="shared" si="38"/>
        <v>1179</v>
      </c>
    </row>
    <row r="401" spans="1:8">
      <c r="A401" s="3" t="s">
        <v>712</v>
      </c>
      <c r="B401" s="4" t="s">
        <v>752</v>
      </c>
      <c r="C401" s="3">
        <v>1</v>
      </c>
      <c r="D401" s="3">
        <v>393</v>
      </c>
      <c r="G401" s="11">
        <f t="shared" si="39"/>
        <v>393</v>
      </c>
      <c r="H401" s="11">
        <f t="shared" si="38"/>
        <v>4716</v>
      </c>
    </row>
    <row r="402" spans="1:8">
      <c r="A402" s="3" t="s">
        <v>713</v>
      </c>
      <c r="B402" s="4" t="s">
        <v>753</v>
      </c>
      <c r="C402" s="3">
        <v>0.25</v>
      </c>
      <c r="D402" s="3">
        <v>393</v>
      </c>
      <c r="G402" s="11">
        <f t="shared" si="39"/>
        <v>98.25</v>
      </c>
      <c r="H402" s="11">
        <f t="shared" si="38"/>
        <v>1179</v>
      </c>
    </row>
    <row r="403" spans="1:8">
      <c r="A403" s="3" t="s">
        <v>714</v>
      </c>
      <c r="B403" s="4" t="s">
        <v>754</v>
      </c>
      <c r="C403" s="3">
        <v>2</v>
      </c>
      <c r="D403" s="3">
        <v>500.25</v>
      </c>
      <c r="G403" s="11">
        <f t="shared" si="39"/>
        <v>1000.5</v>
      </c>
      <c r="H403" s="11">
        <f t="shared" si="38"/>
        <v>12006</v>
      </c>
    </row>
    <row r="404" spans="1:8">
      <c r="A404" s="3" t="s">
        <v>715</v>
      </c>
      <c r="B404" s="4" t="s">
        <v>755</v>
      </c>
      <c r="C404" s="3">
        <v>1</v>
      </c>
      <c r="D404" s="3">
        <v>551.25</v>
      </c>
      <c r="G404" s="11">
        <f t="shared" si="39"/>
        <v>551.25</v>
      </c>
      <c r="H404" s="11">
        <f t="shared" si="38"/>
        <v>6615</v>
      </c>
    </row>
    <row r="405" spans="1:8">
      <c r="A405" s="3" t="s">
        <v>716</v>
      </c>
      <c r="B405" s="4" t="s">
        <v>756</v>
      </c>
      <c r="C405" s="3">
        <v>0.25</v>
      </c>
      <c r="D405" s="3">
        <v>466.9</v>
      </c>
      <c r="G405" s="11">
        <f t="shared" si="39"/>
        <v>116.73</v>
      </c>
      <c r="H405" s="11">
        <f t="shared" si="38"/>
        <v>1400.76</v>
      </c>
    </row>
    <row r="406" spans="1:8">
      <c r="A406" s="3" t="s">
        <v>717</v>
      </c>
      <c r="B406" s="4" t="s">
        <v>897</v>
      </c>
      <c r="C406" s="3">
        <v>4</v>
      </c>
      <c r="D406" s="3">
        <v>381</v>
      </c>
      <c r="G406" s="11">
        <f t="shared" si="39"/>
        <v>1524</v>
      </c>
      <c r="H406" s="11">
        <f t="shared" si="38"/>
        <v>18288</v>
      </c>
    </row>
    <row r="407" spans="1:8" ht="45">
      <c r="A407" s="3" t="s">
        <v>718</v>
      </c>
      <c r="B407" s="4" t="s">
        <v>230</v>
      </c>
      <c r="C407" s="3">
        <v>0.75</v>
      </c>
      <c r="D407" s="3">
        <v>393</v>
      </c>
      <c r="G407" s="11">
        <f t="shared" si="39"/>
        <v>294.75</v>
      </c>
      <c r="H407" s="11">
        <f t="shared" si="38"/>
        <v>3537</v>
      </c>
    </row>
    <row r="408" spans="1:8">
      <c r="A408" s="3" t="s">
        <v>736</v>
      </c>
      <c r="B408" s="4" t="s">
        <v>189</v>
      </c>
      <c r="C408" s="3">
        <v>1</v>
      </c>
      <c r="D408" s="3">
        <v>441</v>
      </c>
      <c r="G408" s="11">
        <f t="shared" si="39"/>
        <v>441</v>
      </c>
      <c r="H408" s="11">
        <f t="shared" si="38"/>
        <v>5292</v>
      </c>
    </row>
    <row r="409" spans="1:8" ht="30">
      <c r="A409" s="3" t="s">
        <v>737</v>
      </c>
      <c r="B409" s="4" t="s">
        <v>431</v>
      </c>
      <c r="C409" s="3">
        <v>1</v>
      </c>
      <c r="D409" s="3">
        <v>405.9</v>
      </c>
      <c r="G409" s="11">
        <f t="shared" si="39"/>
        <v>405.9</v>
      </c>
      <c r="H409" s="11">
        <f t="shared" si="38"/>
        <v>4870.8</v>
      </c>
    </row>
    <row r="410" spans="1:8" ht="30">
      <c r="A410" s="3" t="s">
        <v>738</v>
      </c>
      <c r="B410" s="4" t="s">
        <v>432</v>
      </c>
      <c r="C410" s="3">
        <v>7.25</v>
      </c>
      <c r="D410" s="3">
        <v>352.25</v>
      </c>
      <c r="G410" s="11">
        <f t="shared" si="39"/>
        <v>2553.81</v>
      </c>
      <c r="H410" s="11">
        <f t="shared" si="38"/>
        <v>30645.72</v>
      </c>
    </row>
    <row r="411" spans="1:8" ht="30">
      <c r="A411" s="3" t="s">
        <v>757</v>
      </c>
      <c r="B411" s="4" t="s">
        <v>231</v>
      </c>
      <c r="C411" s="3">
        <v>1</v>
      </c>
      <c r="D411" s="3">
        <v>360</v>
      </c>
      <c r="G411" s="11">
        <f t="shared" si="39"/>
        <v>360</v>
      </c>
      <c r="H411" s="11">
        <f t="shared" si="38"/>
        <v>4320</v>
      </c>
    </row>
    <row r="412" spans="1:8" ht="30">
      <c r="A412" s="3" t="s">
        <v>758</v>
      </c>
      <c r="B412" s="4" t="s">
        <v>232</v>
      </c>
      <c r="C412" s="3">
        <v>0.5</v>
      </c>
      <c r="D412" s="3">
        <v>417.5</v>
      </c>
      <c r="G412" s="11">
        <f t="shared" si="39"/>
        <v>208.75</v>
      </c>
      <c r="H412" s="11">
        <f t="shared" si="38"/>
        <v>2505</v>
      </c>
    </row>
    <row r="413" spans="1:8">
      <c r="A413" s="3" t="s">
        <v>760</v>
      </c>
      <c r="B413" s="4" t="s">
        <v>238</v>
      </c>
      <c r="C413" s="3">
        <v>0.5</v>
      </c>
      <c r="D413" s="3">
        <v>397.9</v>
      </c>
      <c r="G413" s="11">
        <f t="shared" si="39"/>
        <v>198.95</v>
      </c>
      <c r="H413" s="11">
        <f t="shared" si="38"/>
        <v>2387.4</v>
      </c>
    </row>
    <row r="414" spans="1:8">
      <c r="A414" s="3" t="s">
        <v>759</v>
      </c>
      <c r="B414" s="4" t="s">
        <v>433</v>
      </c>
      <c r="C414" s="3">
        <v>4.75</v>
      </c>
      <c r="D414" s="3">
        <v>352.25</v>
      </c>
      <c r="G414" s="11">
        <f t="shared" si="39"/>
        <v>1673.19</v>
      </c>
      <c r="H414" s="11">
        <f t="shared" si="38"/>
        <v>20078.28</v>
      </c>
    </row>
    <row r="415" spans="1:8" ht="30">
      <c r="A415" s="3" t="s">
        <v>761</v>
      </c>
      <c r="B415" s="4" t="s">
        <v>218</v>
      </c>
      <c r="C415" s="3">
        <v>1.5</v>
      </c>
      <c r="D415" s="3">
        <v>334</v>
      </c>
      <c r="G415" s="11">
        <f t="shared" si="39"/>
        <v>501</v>
      </c>
      <c r="H415" s="11">
        <f t="shared" si="38"/>
        <v>6012</v>
      </c>
    </row>
    <row r="416" spans="1:8" ht="30">
      <c r="A416" s="3" t="s">
        <v>762</v>
      </c>
      <c r="B416" s="4" t="s">
        <v>219</v>
      </c>
      <c r="C416" s="3">
        <v>1</v>
      </c>
      <c r="D416" s="3">
        <v>334</v>
      </c>
      <c r="G416" s="11">
        <f t="shared" si="39"/>
        <v>334</v>
      </c>
      <c r="H416" s="11">
        <f t="shared" si="38"/>
        <v>4008</v>
      </c>
    </row>
    <row r="417" spans="1:8">
      <c r="A417" s="3" t="s">
        <v>763</v>
      </c>
      <c r="B417" s="4" t="s">
        <v>239</v>
      </c>
      <c r="C417" s="3">
        <v>1</v>
      </c>
      <c r="D417" s="3">
        <v>346</v>
      </c>
      <c r="G417" s="11">
        <f t="shared" si="39"/>
        <v>346</v>
      </c>
      <c r="H417" s="11">
        <f t="shared" si="38"/>
        <v>4152</v>
      </c>
    </row>
    <row r="418" spans="1:8">
      <c r="A418" s="3" t="s">
        <v>764</v>
      </c>
      <c r="B418" s="4" t="s">
        <v>387</v>
      </c>
      <c r="C418" s="3">
        <v>0.75</v>
      </c>
      <c r="D418" s="3">
        <v>334</v>
      </c>
      <c r="G418" s="11">
        <f t="shared" si="39"/>
        <v>250.5</v>
      </c>
      <c r="H418" s="11">
        <f t="shared" si="38"/>
        <v>3006</v>
      </c>
    </row>
    <row r="419" spans="1:8">
      <c r="A419" s="3" t="s">
        <v>765</v>
      </c>
      <c r="B419" s="4" t="s">
        <v>240</v>
      </c>
      <c r="C419" s="3">
        <v>1</v>
      </c>
      <c r="D419" s="3">
        <v>360</v>
      </c>
      <c r="G419" s="11">
        <f t="shared" si="39"/>
        <v>360</v>
      </c>
      <c r="H419" s="11">
        <f t="shared" si="38"/>
        <v>4320</v>
      </c>
    </row>
    <row r="420" spans="1:8">
      <c r="A420" s="3" t="s">
        <v>766</v>
      </c>
      <c r="B420" s="4" t="s">
        <v>434</v>
      </c>
      <c r="C420" s="3">
        <v>1</v>
      </c>
      <c r="D420" s="3">
        <v>334</v>
      </c>
      <c r="G420" s="11">
        <f t="shared" si="39"/>
        <v>334</v>
      </c>
      <c r="H420" s="11">
        <f t="shared" si="38"/>
        <v>4008</v>
      </c>
    </row>
    <row r="421" spans="1:8">
      <c r="A421" s="3" t="s">
        <v>767</v>
      </c>
      <c r="B421" s="4" t="s">
        <v>241</v>
      </c>
      <c r="C421" s="3">
        <v>1</v>
      </c>
      <c r="D421" s="3">
        <v>417.5</v>
      </c>
      <c r="G421" s="11">
        <f t="shared" si="39"/>
        <v>417.5</v>
      </c>
      <c r="H421" s="11">
        <f t="shared" si="38"/>
        <v>5010</v>
      </c>
    </row>
    <row r="422" spans="1:8">
      <c r="A422" s="3" t="s">
        <v>768</v>
      </c>
      <c r="B422" s="4" t="s">
        <v>242</v>
      </c>
      <c r="C422" s="3">
        <v>1</v>
      </c>
      <c r="D422" s="3">
        <v>449</v>
      </c>
      <c r="G422" s="11">
        <f t="shared" si="39"/>
        <v>449</v>
      </c>
      <c r="H422" s="11">
        <f t="shared" si="38"/>
        <v>5388</v>
      </c>
    </row>
    <row r="423" spans="1:8">
      <c r="A423" s="3" t="s">
        <v>769</v>
      </c>
      <c r="B423" s="4" t="s">
        <v>244</v>
      </c>
      <c r="C423" s="3">
        <v>0.25</v>
      </c>
      <c r="D423" s="3">
        <v>334</v>
      </c>
      <c r="G423" s="11">
        <f t="shared" si="39"/>
        <v>83.5</v>
      </c>
      <c r="H423" s="11">
        <f t="shared" si="38"/>
        <v>1002</v>
      </c>
    </row>
    <row r="424" spans="1:8">
      <c r="A424" s="3" t="s">
        <v>770</v>
      </c>
      <c r="B424" s="4" t="s">
        <v>243</v>
      </c>
      <c r="C424" s="3">
        <v>1</v>
      </c>
      <c r="D424" s="3">
        <v>334</v>
      </c>
      <c r="G424" s="11">
        <f t="shared" si="39"/>
        <v>334</v>
      </c>
      <c r="H424" s="11">
        <f t="shared" si="38"/>
        <v>4008</v>
      </c>
    </row>
    <row r="425" spans="1:8">
      <c r="A425" s="3" t="s">
        <v>771</v>
      </c>
      <c r="B425" s="4" t="s">
        <v>245</v>
      </c>
      <c r="C425" s="3">
        <v>1</v>
      </c>
      <c r="D425" s="3">
        <v>334</v>
      </c>
      <c r="G425" s="11">
        <f t="shared" si="39"/>
        <v>334</v>
      </c>
      <c r="H425" s="11">
        <f t="shared" si="38"/>
        <v>4008</v>
      </c>
    </row>
    <row r="426" spans="1:8" ht="30">
      <c r="A426" s="3" t="s">
        <v>772</v>
      </c>
      <c r="B426" s="4" t="s">
        <v>246</v>
      </c>
      <c r="C426" s="3">
        <v>2</v>
      </c>
      <c r="D426" s="3">
        <v>399</v>
      </c>
      <c r="G426" s="11">
        <f t="shared" si="39"/>
        <v>798</v>
      </c>
      <c r="H426" s="11">
        <f t="shared" si="38"/>
        <v>9576</v>
      </c>
    </row>
    <row r="427" spans="1:8">
      <c r="A427" s="3" t="s">
        <v>773</v>
      </c>
      <c r="B427" s="4" t="s">
        <v>247</v>
      </c>
      <c r="C427" s="3">
        <v>1</v>
      </c>
      <c r="D427" s="3">
        <v>346</v>
      </c>
      <c r="G427" s="11">
        <f t="shared" si="39"/>
        <v>346</v>
      </c>
      <c r="H427" s="11">
        <f t="shared" si="38"/>
        <v>4152</v>
      </c>
    </row>
    <row r="428" spans="1:8">
      <c r="A428" s="3" t="s">
        <v>774</v>
      </c>
      <c r="B428" s="4" t="s">
        <v>248</v>
      </c>
      <c r="C428" s="3">
        <v>1</v>
      </c>
      <c r="D428" s="3">
        <v>450</v>
      </c>
      <c r="G428" s="11">
        <f t="shared" si="39"/>
        <v>450</v>
      </c>
      <c r="H428" s="11">
        <f t="shared" si="38"/>
        <v>5400</v>
      </c>
    </row>
    <row r="429" spans="1:8" ht="30">
      <c r="A429" s="3" t="s">
        <v>775</v>
      </c>
      <c r="B429" s="4" t="s">
        <v>249</v>
      </c>
      <c r="C429" s="3">
        <v>1</v>
      </c>
      <c r="D429" s="3">
        <v>360</v>
      </c>
      <c r="G429" s="11">
        <f t="shared" si="39"/>
        <v>360</v>
      </c>
      <c r="H429" s="11">
        <f t="shared" si="38"/>
        <v>4320</v>
      </c>
    </row>
    <row r="430" spans="1:8">
      <c r="A430" s="3" t="s">
        <v>776</v>
      </c>
      <c r="B430" s="4" t="s">
        <v>250</v>
      </c>
      <c r="C430" s="3">
        <v>1</v>
      </c>
      <c r="D430" s="3">
        <v>334</v>
      </c>
      <c r="G430" s="11">
        <f t="shared" si="39"/>
        <v>334</v>
      </c>
      <c r="H430" s="11">
        <f t="shared" si="38"/>
        <v>4008</v>
      </c>
    </row>
    <row r="431" spans="1:8">
      <c r="A431" s="3" t="s">
        <v>777</v>
      </c>
      <c r="B431" s="4" t="s">
        <v>251</v>
      </c>
      <c r="C431" s="3">
        <v>0.25</v>
      </c>
      <c r="D431" s="3">
        <v>334</v>
      </c>
      <c r="G431" s="11">
        <f t="shared" si="39"/>
        <v>83.5</v>
      </c>
      <c r="H431" s="11">
        <f t="shared" si="38"/>
        <v>1002</v>
      </c>
    </row>
    <row r="432" spans="1:8">
      <c r="A432" s="3" t="s">
        <v>778</v>
      </c>
      <c r="B432" s="4" t="s">
        <v>421</v>
      </c>
      <c r="C432" s="3">
        <v>1</v>
      </c>
      <c r="D432" s="3">
        <v>406</v>
      </c>
      <c r="G432" s="11">
        <f t="shared" si="39"/>
        <v>406</v>
      </c>
      <c r="H432" s="11">
        <f t="shared" si="38"/>
        <v>4872</v>
      </c>
    </row>
    <row r="433" spans="1:8">
      <c r="A433" s="3" t="s">
        <v>779</v>
      </c>
      <c r="B433" s="4" t="s">
        <v>252</v>
      </c>
      <c r="C433" s="3">
        <v>0.25</v>
      </c>
      <c r="D433" s="3">
        <v>414</v>
      </c>
      <c r="G433" s="11">
        <f t="shared" si="39"/>
        <v>103.5</v>
      </c>
      <c r="H433" s="11">
        <f t="shared" si="38"/>
        <v>1242</v>
      </c>
    </row>
    <row r="434" spans="1:8">
      <c r="A434" s="3" t="s">
        <v>780</v>
      </c>
      <c r="B434" s="4" t="s">
        <v>223</v>
      </c>
      <c r="C434" s="3">
        <v>7.5</v>
      </c>
      <c r="D434" s="3">
        <v>321</v>
      </c>
      <c r="G434" s="11">
        <f t="shared" si="39"/>
        <v>2407.5</v>
      </c>
      <c r="H434" s="11">
        <f t="shared" si="38"/>
        <v>28890</v>
      </c>
    </row>
    <row r="435" spans="1:8" ht="30">
      <c r="A435" s="3" t="s">
        <v>781</v>
      </c>
      <c r="B435" s="4" t="s">
        <v>253</v>
      </c>
      <c r="C435" s="3">
        <v>1</v>
      </c>
      <c r="D435" s="3">
        <v>321</v>
      </c>
      <c r="G435" s="11">
        <f t="shared" si="39"/>
        <v>321</v>
      </c>
      <c r="H435" s="11">
        <f t="shared" si="38"/>
        <v>3852</v>
      </c>
    </row>
    <row r="436" spans="1:8">
      <c r="A436" s="3" t="s">
        <v>782</v>
      </c>
      <c r="B436" s="4" t="s">
        <v>435</v>
      </c>
      <c r="C436" s="3">
        <v>1</v>
      </c>
      <c r="D436" s="3">
        <v>369</v>
      </c>
      <c r="G436" s="11">
        <f t="shared" si="39"/>
        <v>369</v>
      </c>
      <c r="H436" s="11">
        <f t="shared" si="38"/>
        <v>4428</v>
      </c>
    </row>
    <row r="437" spans="1:8">
      <c r="A437" s="3" t="s">
        <v>783</v>
      </c>
      <c r="B437" s="4" t="s">
        <v>254</v>
      </c>
      <c r="C437" s="3">
        <v>1</v>
      </c>
      <c r="D437" s="3">
        <v>300</v>
      </c>
      <c r="G437" s="11">
        <f t="shared" si="39"/>
        <v>300</v>
      </c>
      <c r="H437" s="11">
        <f t="shared" si="38"/>
        <v>3600</v>
      </c>
    </row>
    <row r="438" spans="1:8">
      <c r="A438" s="3" t="s">
        <v>784</v>
      </c>
      <c r="B438" s="4" t="s">
        <v>255</v>
      </c>
      <c r="C438" s="3">
        <v>1</v>
      </c>
      <c r="D438" s="3">
        <v>288</v>
      </c>
      <c r="G438" s="11">
        <f t="shared" si="39"/>
        <v>288</v>
      </c>
      <c r="H438" s="11">
        <f t="shared" si="38"/>
        <v>3456</v>
      </c>
    </row>
    <row r="439" spans="1:8">
      <c r="A439" s="3" t="s">
        <v>785</v>
      </c>
      <c r="B439" s="4" t="s">
        <v>255</v>
      </c>
      <c r="C439" s="3">
        <v>0.75</v>
      </c>
      <c r="D439" s="3">
        <v>288</v>
      </c>
      <c r="G439" s="11">
        <f t="shared" si="39"/>
        <v>216</v>
      </c>
      <c r="H439" s="11">
        <f t="shared" si="38"/>
        <v>2592</v>
      </c>
    </row>
    <row r="440" spans="1:8" ht="30">
      <c r="A440" s="3" t="s">
        <v>786</v>
      </c>
      <c r="B440" s="4" t="s">
        <v>256</v>
      </c>
      <c r="C440" s="3">
        <v>0.25</v>
      </c>
      <c r="D440" s="3">
        <v>288</v>
      </c>
      <c r="G440" s="11">
        <f t="shared" si="39"/>
        <v>72</v>
      </c>
      <c r="H440" s="11">
        <f t="shared" si="38"/>
        <v>864</v>
      </c>
    </row>
    <row r="441" spans="1:8" ht="30">
      <c r="A441" s="3" t="s">
        <v>787</v>
      </c>
      <c r="B441" s="4" t="s">
        <v>257</v>
      </c>
      <c r="C441" s="3">
        <v>0.5</v>
      </c>
      <c r="D441" s="3">
        <v>288</v>
      </c>
      <c r="G441" s="11">
        <f t="shared" si="39"/>
        <v>144</v>
      </c>
      <c r="H441" s="11">
        <f t="shared" si="38"/>
        <v>1728</v>
      </c>
    </row>
    <row r="442" spans="1:8" ht="30">
      <c r="A442" s="3" t="s">
        <v>788</v>
      </c>
      <c r="B442" s="4" t="s">
        <v>258</v>
      </c>
      <c r="C442" s="3">
        <v>0.5</v>
      </c>
      <c r="D442" s="3">
        <v>288</v>
      </c>
      <c r="G442" s="11">
        <f t="shared" si="39"/>
        <v>144</v>
      </c>
      <c r="H442" s="11">
        <f t="shared" si="38"/>
        <v>1728</v>
      </c>
    </row>
    <row r="443" spans="1:8" ht="30">
      <c r="A443" s="3" t="s">
        <v>812</v>
      </c>
      <c r="B443" s="4" t="s">
        <v>224</v>
      </c>
      <c r="C443" s="3">
        <v>4.25</v>
      </c>
      <c r="D443" s="3">
        <v>288</v>
      </c>
      <c r="G443" s="11">
        <f t="shared" si="39"/>
        <v>1224</v>
      </c>
      <c r="H443" s="11">
        <f t="shared" si="38"/>
        <v>14688</v>
      </c>
    </row>
    <row r="444" spans="1:8" ht="30">
      <c r="A444" s="3" t="s">
        <v>813</v>
      </c>
      <c r="B444" s="4" t="s">
        <v>259</v>
      </c>
      <c r="C444" s="3">
        <v>0.25</v>
      </c>
      <c r="D444" s="3">
        <v>288</v>
      </c>
      <c r="G444" s="11">
        <f t="shared" si="39"/>
        <v>72</v>
      </c>
      <c r="H444" s="11">
        <f t="shared" si="38"/>
        <v>864</v>
      </c>
    </row>
    <row r="445" spans="1:8" ht="30">
      <c r="A445" s="3" t="s">
        <v>814</v>
      </c>
      <c r="B445" s="4" t="s">
        <v>260</v>
      </c>
      <c r="C445" s="3">
        <v>0.25</v>
      </c>
      <c r="D445" s="3">
        <v>288</v>
      </c>
      <c r="G445" s="11">
        <f t="shared" si="39"/>
        <v>72</v>
      </c>
      <c r="H445" s="11">
        <f t="shared" si="38"/>
        <v>864</v>
      </c>
    </row>
    <row r="446" spans="1:8" ht="30">
      <c r="A446" s="3" t="s">
        <v>815</v>
      </c>
      <c r="B446" s="4" t="s">
        <v>261</v>
      </c>
      <c r="C446" s="3">
        <v>0.25</v>
      </c>
      <c r="D446" s="3">
        <v>288</v>
      </c>
      <c r="G446" s="11">
        <f t="shared" si="39"/>
        <v>72</v>
      </c>
      <c r="H446" s="11">
        <f t="shared" si="38"/>
        <v>864</v>
      </c>
    </row>
    <row r="447" spans="1:8" ht="30">
      <c r="A447" s="3" t="s">
        <v>816</v>
      </c>
      <c r="B447" s="4" t="s">
        <v>262</v>
      </c>
      <c r="C447" s="3">
        <v>0.5</v>
      </c>
      <c r="D447" s="3">
        <v>288</v>
      </c>
      <c r="G447" s="11">
        <f>ROUND(C447*D447,2)</f>
        <v>144</v>
      </c>
      <c r="H447" s="11">
        <f>G447*12</f>
        <v>1728</v>
      </c>
    </row>
    <row r="448" spans="1:8" ht="30">
      <c r="A448" s="3" t="s">
        <v>884</v>
      </c>
      <c r="B448" s="4" t="s">
        <v>263</v>
      </c>
      <c r="C448" s="3">
        <v>0.5</v>
      </c>
      <c r="D448" s="3">
        <v>288</v>
      </c>
      <c r="G448" s="11">
        <f>ROUND(C448*D448,2)</f>
        <v>144</v>
      </c>
      <c r="H448" s="11">
        <f>G448*12</f>
        <v>1728</v>
      </c>
    </row>
    <row r="449" spans="1:8" ht="30">
      <c r="A449" s="3" t="s">
        <v>885</v>
      </c>
      <c r="B449" s="4" t="s">
        <v>264</v>
      </c>
      <c r="C449" s="3">
        <v>0.5</v>
      </c>
      <c r="D449" s="3">
        <v>288</v>
      </c>
      <c r="G449" s="11">
        <f>ROUND(C449*D449,2)</f>
        <v>144</v>
      </c>
      <c r="H449" s="11">
        <f>G449*12</f>
        <v>1728</v>
      </c>
    </row>
    <row r="450" spans="1:8">
      <c r="A450" s="3" t="s">
        <v>392</v>
      </c>
      <c r="B450" s="4" t="s">
        <v>817</v>
      </c>
      <c r="C450" s="3">
        <v>0.5</v>
      </c>
      <c r="D450" s="3">
        <v>280</v>
      </c>
      <c r="G450" s="11">
        <f>ROUND(C450*D450,2)</f>
        <v>140</v>
      </c>
      <c r="H450" s="11">
        <f>G450*12</f>
        <v>1680</v>
      </c>
    </row>
    <row r="451" spans="1:8">
      <c r="G451" s="11"/>
      <c r="H451" s="11"/>
    </row>
    <row r="452" spans="1:8">
      <c r="B452" s="2" t="s">
        <v>681</v>
      </c>
      <c r="C452" s="3">
        <f>SUM(C383:C450)</f>
        <v>83.75</v>
      </c>
      <c r="E452" s="3">
        <f>SUM(E383:E450)</f>
        <v>0</v>
      </c>
      <c r="F452" s="3">
        <f>SUM(F383:F450)</f>
        <v>0</v>
      </c>
      <c r="G452" s="11">
        <f>SUM(G383:G450)</f>
        <v>32038.27</v>
      </c>
      <c r="H452" s="11">
        <f>SUM(H383:H450)</f>
        <v>384459.24</v>
      </c>
    </row>
    <row r="453" spans="1:8">
      <c r="B453" s="2" t="s">
        <v>682</v>
      </c>
      <c r="C453" s="11">
        <f>C452-C454-C455-C456</f>
        <v>30.25</v>
      </c>
      <c r="E453" s="3">
        <f>SUM(E383:E407)</f>
        <v>0</v>
      </c>
      <c r="F453" s="3">
        <f>SUM(F383:F407)</f>
        <v>0</v>
      </c>
      <c r="G453" s="11">
        <f>G452-G454-G455-G456</f>
        <v>13739.67</v>
      </c>
      <c r="H453" s="11">
        <f>H452-H454-H455-H456</f>
        <v>164876.04</v>
      </c>
    </row>
    <row r="454" spans="1:8">
      <c r="B454" s="2" t="s">
        <v>683</v>
      </c>
      <c r="C454" s="3">
        <f>SUM(C409:C436)</f>
        <v>42.5</v>
      </c>
      <c r="E454" s="3">
        <f>SUM(E409:E436)</f>
        <v>0</v>
      </c>
      <c r="F454" s="3">
        <f>SUM(F409:F436)</f>
        <v>0</v>
      </c>
      <c r="G454" s="11">
        <f>SUM(G409:G436)</f>
        <v>15122.6</v>
      </c>
      <c r="H454" s="11">
        <f>SUM(H409:H436)</f>
        <v>181471.2</v>
      </c>
    </row>
    <row r="455" spans="1:8">
      <c r="B455" s="2" t="s">
        <v>719</v>
      </c>
      <c r="C455" s="3">
        <f>SUM(C437:C449)</f>
        <v>10.5</v>
      </c>
      <c r="E455" s="3">
        <f>SUM(E437:E449)</f>
        <v>0</v>
      </c>
      <c r="F455" s="3">
        <f>SUM(F437:F449)</f>
        <v>0</v>
      </c>
      <c r="G455" s="11">
        <f>SUM(G437:G449)</f>
        <v>3036</v>
      </c>
      <c r="H455" s="11">
        <f>SUM(H437:H449)</f>
        <v>36432</v>
      </c>
    </row>
    <row r="456" spans="1:8">
      <c r="B456" s="2" t="s">
        <v>684</v>
      </c>
      <c r="C456" s="3">
        <f>SUM(C450:C450)</f>
        <v>0.5</v>
      </c>
      <c r="E456" s="3">
        <f>SUM(E450:E450)</f>
        <v>0</v>
      </c>
      <c r="F456" s="3">
        <f>SUM(F450:F450)</f>
        <v>0</v>
      </c>
      <c r="G456" s="11">
        <f>SUM(G450:G450)</f>
        <v>140</v>
      </c>
      <c r="H456" s="11">
        <f>SUM(H450:H450)</f>
        <v>1680</v>
      </c>
    </row>
    <row r="457" spans="1:8">
      <c r="G457" s="11">
        <f>C457*D457</f>
        <v>0</v>
      </c>
      <c r="H457" s="11">
        <f>G457*12</f>
        <v>0</v>
      </c>
    </row>
    <row r="458" spans="1:8" ht="10.5" customHeight="1">
      <c r="G458" s="11">
        <f>C458*D458</f>
        <v>0</v>
      </c>
      <c r="H458" s="11">
        <f>G458*12</f>
        <v>0</v>
      </c>
    </row>
    <row r="459" spans="1:8" ht="15" customHeight="1">
      <c r="B459" s="791" t="s">
        <v>887</v>
      </c>
      <c r="C459" s="791"/>
      <c r="G459" s="11">
        <f>C459*D459</f>
        <v>0</v>
      </c>
      <c r="H459" s="11">
        <f>G459*12</f>
        <v>0</v>
      </c>
    </row>
    <row r="460" spans="1:8">
      <c r="A460" s="3" t="s">
        <v>658</v>
      </c>
      <c r="B460" s="4" t="s">
        <v>265</v>
      </c>
      <c r="C460" s="3">
        <v>1</v>
      </c>
      <c r="D460" s="3">
        <v>498.3</v>
      </c>
      <c r="G460" s="11">
        <f>ROUND(C460*D460,2)</f>
        <v>498.3</v>
      </c>
      <c r="H460" s="11">
        <f t="shared" ref="H460:H467" si="40">G460*12</f>
        <v>5979.6</v>
      </c>
    </row>
    <row r="461" spans="1:8">
      <c r="A461" s="3" t="s">
        <v>660</v>
      </c>
      <c r="B461" s="4" t="s">
        <v>266</v>
      </c>
      <c r="C461" s="3">
        <v>1</v>
      </c>
      <c r="D461" s="3">
        <v>406</v>
      </c>
      <c r="G461" s="11">
        <f t="shared" ref="G461:G467" si="41">ROUND(C461*D461,2)</f>
        <v>406</v>
      </c>
      <c r="H461" s="11">
        <f t="shared" si="40"/>
        <v>4872</v>
      </c>
    </row>
    <row r="462" spans="1:8">
      <c r="A462" s="3" t="s">
        <v>661</v>
      </c>
      <c r="B462" s="4" t="s">
        <v>709</v>
      </c>
      <c r="C462" s="3">
        <v>0.25</v>
      </c>
      <c r="D462" s="3">
        <v>441</v>
      </c>
      <c r="G462" s="11">
        <f t="shared" si="41"/>
        <v>110.25</v>
      </c>
      <c r="H462" s="11">
        <f t="shared" si="40"/>
        <v>1323</v>
      </c>
    </row>
    <row r="463" spans="1:8">
      <c r="A463" s="3" t="s">
        <v>662</v>
      </c>
      <c r="B463" s="4" t="s">
        <v>267</v>
      </c>
      <c r="C463" s="3">
        <v>0.5</v>
      </c>
      <c r="D463" s="3">
        <v>453</v>
      </c>
      <c r="G463" s="11">
        <f t="shared" si="41"/>
        <v>226.5</v>
      </c>
      <c r="H463" s="11">
        <f t="shared" si="40"/>
        <v>2718</v>
      </c>
    </row>
    <row r="464" spans="1:8">
      <c r="A464" s="3" t="s">
        <v>663</v>
      </c>
      <c r="B464" s="4" t="s">
        <v>818</v>
      </c>
      <c r="C464" s="3">
        <v>1.5</v>
      </c>
      <c r="D464" s="3">
        <v>406</v>
      </c>
      <c r="G464" s="11">
        <f t="shared" si="41"/>
        <v>609</v>
      </c>
      <c r="H464" s="11">
        <f t="shared" si="40"/>
        <v>7308</v>
      </c>
    </row>
    <row r="465" spans="1:8">
      <c r="A465" s="3" t="s">
        <v>664</v>
      </c>
      <c r="B465" s="4" t="s">
        <v>268</v>
      </c>
      <c r="C465" s="3">
        <v>1</v>
      </c>
      <c r="D465" s="3">
        <v>346</v>
      </c>
      <c r="G465" s="11">
        <f t="shared" si="41"/>
        <v>346</v>
      </c>
      <c r="H465" s="11">
        <f t="shared" si="40"/>
        <v>4152</v>
      </c>
    </row>
    <row r="466" spans="1:8">
      <c r="A466" s="3" t="s">
        <v>665</v>
      </c>
      <c r="B466" s="4" t="s">
        <v>269</v>
      </c>
      <c r="C466" s="3">
        <v>0.5</v>
      </c>
      <c r="D466" s="3">
        <v>381</v>
      </c>
      <c r="G466" s="11">
        <f t="shared" si="41"/>
        <v>190.5</v>
      </c>
      <c r="H466" s="11">
        <f t="shared" si="40"/>
        <v>2286</v>
      </c>
    </row>
    <row r="467" spans="1:8">
      <c r="A467" s="3" t="s">
        <v>666</v>
      </c>
      <c r="B467" s="4" t="s">
        <v>270</v>
      </c>
      <c r="C467" s="3">
        <v>1</v>
      </c>
      <c r="D467" s="3">
        <v>288</v>
      </c>
      <c r="G467" s="11">
        <f t="shared" si="41"/>
        <v>288</v>
      </c>
      <c r="H467" s="11">
        <f t="shared" si="40"/>
        <v>3456</v>
      </c>
    </row>
    <row r="468" spans="1:8" ht="16.5" customHeight="1">
      <c r="G468" s="11">
        <f t="shared" ref="G468:G518" si="42">C468*D468</f>
        <v>0</v>
      </c>
      <c r="H468" s="11">
        <f>G468*12</f>
        <v>0</v>
      </c>
    </row>
    <row r="469" spans="1:8">
      <c r="B469" s="2" t="s">
        <v>681</v>
      </c>
      <c r="C469" s="3">
        <f>SUM(C460:C467)</f>
        <v>6.75</v>
      </c>
      <c r="E469" s="3">
        <f>SUM(E460:E467)</f>
        <v>0</v>
      </c>
      <c r="F469" s="3">
        <f>SUM(F460:F467)</f>
        <v>0</v>
      </c>
      <c r="G469" s="11">
        <f>SUM(G460:G467)</f>
        <v>2674.55</v>
      </c>
      <c r="H469" s="11">
        <f>SUM(H460:H467)</f>
        <v>32094.6</v>
      </c>
    </row>
    <row r="470" spans="1:8">
      <c r="B470" s="2" t="s">
        <v>682</v>
      </c>
      <c r="C470" s="3">
        <f>SUM(C460:C463)</f>
        <v>2.75</v>
      </c>
      <c r="E470" s="3">
        <f>SUM(E460:E463)</f>
        <v>0</v>
      </c>
      <c r="F470" s="3">
        <f>SUM(F460:F463)</f>
        <v>0</v>
      </c>
      <c r="G470" s="11">
        <f>SUM(G460:G463)</f>
        <v>1241.05</v>
      </c>
      <c r="H470" s="11">
        <f>SUM(H460:H463)</f>
        <v>14892.6</v>
      </c>
    </row>
    <row r="471" spans="1:8">
      <c r="B471" s="2" t="s">
        <v>818</v>
      </c>
      <c r="C471" s="3">
        <f>SUM(C464:C466)</f>
        <v>3</v>
      </c>
      <c r="E471" s="3">
        <f>SUM(E464:E466)</f>
        <v>0</v>
      </c>
      <c r="F471" s="3">
        <f>SUM(F464:F466)</f>
        <v>0</v>
      </c>
      <c r="G471" s="11">
        <f>SUM(G464:G466)</f>
        <v>1145.5</v>
      </c>
      <c r="H471" s="11">
        <f>SUM(H464:H466)</f>
        <v>13746</v>
      </c>
    </row>
    <row r="472" spans="1:8">
      <c r="B472" s="2" t="s">
        <v>819</v>
      </c>
      <c r="C472" s="3">
        <f>C467</f>
        <v>1</v>
      </c>
      <c r="E472" s="3">
        <f>E467</f>
        <v>0</v>
      </c>
      <c r="F472" s="3">
        <f>F467</f>
        <v>0</v>
      </c>
      <c r="G472" s="11">
        <f>G467</f>
        <v>288</v>
      </c>
      <c r="H472" s="11">
        <f>H467</f>
        <v>3456</v>
      </c>
    </row>
    <row r="473" spans="1:8" ht="6" customHeight="1">
      <c r="G473" s="11">
        <f t="shared" si="42"/>
        <v>0</v>
      </c>
      <c r="H473" s="11">
        <f t="shared" ref="H473:H479" si="43">G473*12</f>
        <v>0</v>
      </c>
    </row>
    <row r="474" spans="1:8" ht="2.25" customHeight="1">
      <c r="G474" s="11">
        <f t="shared" si="42"/>
        <v>0</v>
      </c>
      <c r="H474" s="11">
        <f t="shared" si="43"/>
        <v>0</v>
      </c>
    </row>
    <row r="475" spans="1:8" ht="41.25" customHeight="1">
      <c r="B475" s="790" t="s">
        <v>888</v>
      </c>
      <c r="C475" s="790"/>
      <c r="D475" s="790"/>
      <c r="G475" s="11">
        <f t="shared" si="42"/>
        <v>0</v>
      </c>
      <c r="H475" s="11">
        <f t="shared" si="43"/>
        <v>0</v>
      </c>
    </row>
    <row r="476" spans="1:8" ht="16.5" customHeight="1">
      <c r="A476" s="3" t="s">
        <v>658</v>
      </c>
      <c r="B476" s="4" t="s">
        <v>720</v>
      </c>
      <c r="C476" s="3">
        <v>2.5</v>
      </c>
      <c r="D476" s="3">
        <v>458.75</v>
      </c>
      <c r="G476" s="11">
        <f t="shared" si="42"/>
        <v>1146.8800000000001</v>
      </c>
      <c r="H476" s="11">
        <f t="shared" si="43"/>
        <v>13762.56</v>
      </c>
    </row>
    <row r="477" spans="1:8" ht="28.5" customHeight="1">
      <c r="A477" s="3" t="s">
        <v>660</v>
      </c>
      <c r="B477" s="4" t="s">
        <v>271</v>
      </c>
      <c r="C477" s="3">
        <v>0.25</v>
      </c>
      <c r="D477" s="3">
        <v>346</v>
      </c>
      <c r="G477" s="11">
        <f t="shared" si="42"/>
        <v>86.5</v>
      </c>
      <c r="H477" s="11">
        <f t="shared" si="43"/>
        <v>1038</v>
      </c>
    </row>
    <row r="478" spans="1:8">
      <c r="A478" s="3" t="s">
        <v>661</v>
      </c>
      <c r="B478" s="4" t="s">
        <v>272</v>
      </c>
      <c r="C478" s="3">
        <v>1</v>
      </c>
      <c r="D478" s="3">
        <v>288</v>
      </c>
      <c r="G478" s="11">
        <f t="shared" si="42"/>
        <v>288</v>
      </c>
      <c r="H478" s="11">
        <f t="shared" si="43"/>
        <v>3456</v>
      </c>
    </row>
    <row r="479" spans="1:8">
      <c r="G479" s="11">
        <f t="shared" si="42"/>
        <v>0</v>
      </c>
      <c r="H479" s="11">
        <f t="shared" si="43"/>
        <v>0</v>
      </c>
    </row>
    <row r="480" spans="1:8">
      <c r="B480" s="2" t="s">
        <v>681</v>
      </c>
      <c r="C480" s="3">
        <f>SUM(C476:C478)</f>
        <v>3.75</v>
      </c>
      <c r="E480" s="3">
        <f>E476+E478</f>
        <v>0</v>
      </c>
      <c r="F480" s="3">
        <f>F476+F478</f>
        <v>0</v>
      </c>
      <c r="G480" s="11">
        <f>SUM(G476:G478)</f>
        <v>1521.38</v>
      </c>
      <c r="H480" s="11">
        <f>SUM(H476:H478)</f>
        <v>18256.560000000001</v>
      </c>
    </row>
    <row r="481" spans="1:8">
      <c r="B481" s="2" t="s">
        <v>682</v>
      </c>
      <c r="C481" s="3">
        <f>C476</f>
        <v>2.5</v>
      </c>
      <c r="E481" s="3">
        <f>E476</f>
        <v>0</v>
      </c>
      <c r="F481" s="3">
        <f>F476</f>
        <v>0</v>
      </c>
      <c r="G481" s="11">
        <f>G476</f>
        <v>1146.8800000000001</v>
      </c>
      <c r="H481" s="11">
        <f>H476</f>
        <v>13762.56</v>
      </c>
    </row>
    <row r="482" spans="1:8">
      <c r="B482" s="2" t="s">
        <v>824</v>
      </c>
      <c r="C482" s="3">
        <f>C477</f>
        <v>0.25</v>
      </c>
      <c r="G482" s="3">
        <f>G477</f>
        <v>86.5</v>
      </c>
      <c r="H482" s="3">
        <f>H477</f>
        <v>1038</v>
      </c>
    </row>
    <row r="483" spans="1:8">
      <c r="B483" s="2" t="s">
        <v>825</v>
      </c>
      <c r="G483" s="11"/>
      <c r="H483" s="11"/>
    </row>
    <row r="484" spans="1:8">
      <c r="B484" s="2" t="s">
        <v>684</v>
      </c>
      <c r="C484" s="3">
        <f>C478</f>
        <v>1</v>
      </c>
      <c r="E484" s="3">
        <f>E478</f>
        <v>0</v>
      </c>
      <c r="F484" s="3">
        <f>F478</f>
        <v>0</v>
      </c>
      <c r="G484" s="11">
        <f>G478</f>
        <v>288</v>
      </c>
      <c r="H484" s="11">
        <f>H478</f>
        <v>3456</v>
      </c>
    </row>
    <row r="485" spans="1:8">
      <c r="G485" s="11">
        <f t="shared" si="42"/>
        <v>0</v>
      </c>
      <c r="H485" s="11">
        <f>G485*12</f>
        <v>0</v>
      </c>
    </row>
    <row r="486" spans="1:8">
      <c r="G486" s="11">
        <f t="shared" si="42"/>
        <v>0</v>
      </c>
      <c r="H486" s="11">
        <f>G486*12</f>
        <v>0</v>
      </c>
    </row>
    <row r="487" spans="1:8" ht="25.5" customHeight="1">
      <c r="B487" s="790" t="s">
        <v>889</v>
      </c>
      <c r="C487" s="790"/>
      <c r="D487" s="790"/>
      <c r="E487" s="790"/>
      <c r="G487" s="11">
        <f t="shared" si="42"/>
        <v>0</v>
      </c>
      <c r="H487" s="11">
        <f>G487*12</f>
        <v>0</v>
      </c>
    </row>
    <row r="488" spans="1:8">
      <c r="A488" s="3" t="s">
        <v>820</v>
      </c>
      <c r="B488" s="4" t="s">
        <v>273</v>
      </c>
      <c r="C488" s="3">
        <v>0.5</v>
      </c>
      <c r="D488" s="3">
        <v>393</v>
      </c>
      <c r="G488" s="11">
        <f t="shared" ref="G488:G493" si="44">ROUND(C488*D488,2)</f>
        <v>196.5</v>
      </c>
      <c r="H488" s="11">
        <f t="shared" ref="H488:H493" si="45">G488*12</f>
        <v>2358</v>
      </c>
    </row>
    <row r="489" spans="1:8">
      <c r="A489" s="3" t="s">
        <v>661</v>
      </c>
      <c r="B489" s="4" t="s">
        <v>821</v>
      </c>
      <c r="C489" s="3">
        <v>1</v>
      </c>
      <c r="D489" s="3">
        <v>446.6</v>
      </c>
      <c r="G489" s="11">
        <f t="shared" si="44"/>
        <v>446.6</v>
      </c>
      <c r="H489" s="11">
        <f t="shared" si="45"/>
        <v>5359.2</v>
      </c>
    </row>
    <row r="490" spans="1:8">
      <c r="A490" s="3" t="s">
        <v>662</v>
      </c>
      <c r="B490" s="4" t="s">
        <v>822</v>
      </c>
      <c r="C490" s="3">
        <v>14</v>
      </c>
      <c r="D490" s="3">
        <v>373.25</v>
      </c>
      <c r="G490" s="11">
        <f t="shared" si="44"/>
        <v>5225.5</v>
      </c>
      <c r="H490" s="11">
        <f t="shared" si="45"/>
        <v>62706</v>
      </c>
    </row>
    <row r="491" spans="1:8">
      <c r="A491" s="3" t="s">
        <v>663</v>
      </c>
      <c r="B491" s="4" t="s">
        <v>823</v>
      </c>
      <c r="C491" s="3">
        <v>4.5</v>
      </c>
      <c r="D491" s="3">
        <v>373.25</v>
      </c>
      <c r="G491" s="11">
        <f t="shared" si="44"/>
        <v>1679.63</v>
      </c>
      <c r="H491" s="11">
        <f t="shared" si="45"/>
        <v>20155.560000000001</v>
      </c>
    </row>
    <row r="492" spans="1:8" ht="30">
      <c r="A492" s="3" t="s">
        <v>664</v>
      </c>
      <c r="B492" s="4" t="s">
        <v>274</v>
      </c>
      <c r="C492" s="3">
        <v>3</v>
      </c>
      <c r="D492" s="3">
        <v>288</v>
      </c>
      <c r="G492" s="11">
        <f t="shared" si="44"/>
        <v>864</v>
      </c>
      <c r="H492" s="11">
        <f t="shared" si="45"/>
        <v>10368</v>
      </c>
    </row>
    <row r="493" spans="1:8">
      <c r="A493" s="3" t="s">
        <v>665</v>
      </c>
      <c r="B493" s="4" t="s">
        <v>275</v>
      </c>
      <c r="C493" s="3">
        <v>13.5</v>
      </c>
      <c r="D493" s="3">
        <v>372</v>
      </c>
      <c r="G493" s="11">
        <f t="shared" si="44"/>
        <v>5022</v>
      </c>
      <c r="H493" s="11">
        <f t="shared" si="45"/>
        <v>60264</v>
      </c>
    </row>
    <row r="494" spans="1:8" ht="27.75" customHeight="1">
      <c r="G494" s="11">
        <f t="shared" si="42"/>
        <v>0</v>
      </c>
      <c r="H494" s="11">
        <f>G494*12</f>
        <v>0</v>
      </c>
    </row>
    <row r="495" spans="1:8">
      <c r="B495" s="2" t="s">
        <v>681</v>
      </c>
      <c r="C495" s="3">
        <f>SUM(C488:C493)</f>
        <v>36.5</v>
      </c>
      <c r="E495" s="3">
        <f>SUM(E488:E493)</f>
        <v>0</v>
      </c>
      <c r="F495" s="3">
        <f>SUM(F488:F493)</f>
        <v>0</v>
      </c>
      <c r="G495" s="11">
        <f>SUM(G488:G493)</f>
        <v>13434.23</v>
      </c>
      <c r="H495" s="11">
        <f>SUM(H488:H493)</f>
        <v>161210.76</v>
      </c>
    </row>
    <row r="496" spans="1:8">
      <c r="B496" s="2" t="s">
        <v>682</v>
      </c>
      <c r="C496" s="3">
        <f>SUM(C488)</f>
        <v>0.5</v>
      </c>
      <c r="G496" s="11">
        <f>SUM(G488)</f>
        <v>196.5</v>
      </c>
      <c r="H496" s="11">
        <f>SUM(H488)</f>
        <v>2358</v>
      </c>
    </row>
    <row r="497" spans="1:8">
      <c r="B497" s="2" t="s">
        <v>824</v>
      </c>
      <c r="C497" s="3">
        <f>C490+C491+C489</f>
        <v>19.5</v>
      </c>
      <c r="E497" s="3">
        <f>E490+E491+E489</f>
        <v>0</v>
      </c>
      <c r="F497" s="3">
        <f>F490+F491+F489</f>
        <v>0</v>
      </c>
      <c r="G497" s="11">
        <f>G490+G491+G489</f>
        <v>7351.73</v>
      </c>
      <c r="H497" s="11">
        <f>H490+H491+H489</f>
        <v>88220.76</v>
      </c>
    </row>
    <row r="498" spans="1:8">
      <c r="B498" s="2" t="s">
        <v>825</v>
      </c>
      <c r="C498" s="3">
        <f>C492</f>
        <v>3</v>
      </c>
      <c r="E498" s="3">
        <f t="shared" ref="E498:H499" si="46">E492</f>
        <v>0</v>
      </c>
      <c r="F498" s="3">
        <f t="shared" si="46"/>
        <v>0</v>
      </c>
      <c r="G498" s="11">
        <f t="shared" si="46"/>
        <v>864</v>
      </c>
      <c r="H498" s="11">
        <f t="shared" si="46"/>
        <v>10368</v>
      </c>
    </row>
    <row r="499" spans="1:8">
      <c r="B499" s="2" t="s">
        <v>684</v>
      </c>
      <c r="C499" s="3">
        <f>C493</f>
        <v>13.5</v>
      </c>
      <c r="E499" s="3">
        <f t="shared" si="46"/>
        <v>0</v>
      </c>
      <c r="F499" s="3">
        <f t="shared" si="46"/>
        <v>0</v>
      </c>
      <c r="G499" s="11">
        <f t="shared" si="46"/>
        <v>5022</v>
      </c>
      <c r="H499" s="11">
        <f t="shared" si="46"/>
        <v>60264</v>
      </c>
    </row>
    <row r="500" spans="1:8">
      <c r="G500" s="11">
        <f t="shared" si="42"/>
        <v>0</v>
      </c>
      <c r="H500" s="11">
        <f>G500*12</f>
        <v>0</v>
      </c>
    </row>
    <row r="501" spans="1:8" ht="24.75" customHeight="1">
      <c r="G501" s="11">
        <f t="shared" si="42"/>
        <v>0</v>
      </c>
      <c r="H501" s="11">
        <f>G501*12</f>
        <v>0</v>
      </c>
    </row>
    <row r="502" spans="1:8" ht="29.25" customHeight="1">
      <c r="B502" s="70" t="s">
        <v>890</v>
      </c>
      <c r="G502" s="11">
        <f t="shared" si="42"/>
        <v>0</v>
      </c>
      <c r="H502" s="11">
        <f>G502*12</f>
        <v>0</v>
      </c>
    </row>
    <row r="503" spans="1:8">
      <c r="A503" s="3" t="s">
        <v>658</v>
      </c>
      <c r="B503" s="4" t="s">
        <v>826</v>
      </c>
      <c r="C503" s="3">
        <v>1</v>
      </c>
      <c r="D503" s="3">
        <v>554.29999999999995</v>
      </c>
      <c r="G503" s="11">
        <f t="shared" si="42"/>
        <v>554.29999999999995</v>
      </c>
      <c r="H503" s="11">
        <f t="shared" ref="H503:H512" si="47">G503*12</f>
        <v>6651.6</v>
      </c>
    </row>
    <row r="504" spans="1:8">
      <c r="A504" s="3" t="s">
        <v>660</v>
      </c>
      <c r="B504" s="4" t="s">
        <v>827</v>
      </c>
      <c r="C504" s="3">
        <v>1</v>
      </c>
      <c r="D504" s="3">
        <v>499.1</v>
      </c>
      <c r="G504" s="11">
        <f t="shared" si="42"/>
        <v>499.1</v>
      </c>
      <c r="H504" s="11">
        <f t="shared" si="47"/>
        <v>5989.2</v>
      </c>
    </row>
    <row r="505" spans="1:8" ht="45">
      <c r="A505" s="3" t="s">
        <v>661</v>
      </c>
      <c r="B505" s="4" t="s">
        <v>873</v>
      </c>
      <c r="C505" s="3">
        <v>0.5</v>
      </c>
      <c r="D505" s="3">
        <v>321</v>
      </c>
      <c r="G505" s="11">
        <f t="shared" si="42"/>
        <v>160.5</v>
      </c>
      <c r="H505" s="11">
        <f t="shared" si="47"/>
        <v>1926</v>
      </c>
    </row>
    <row r="506" spans="1:8" ht="30">
      <c r="A506" s="3" t="s">
        <v>662</v>
      </c>
      <c r="B506" s="4" t="s">
        <v>847</v>
      </c>
      <c r="C506" s="3">
        <v>1</v>
      </c>
      <c r="D506" s="3">
        <v>346</v>
      </c>
      <c r="G506" s="11">
        <f t="shared" si="42"/>
        <v>346</v>
      </c>
      <c r="H506" s="11">
        <f t="shared" si="47"/>
        <v>4152</v>
      </c>
    </row>
    <row r="507" spans="1:8">
      <c r="A507" s="3" t="s">
        <v>663</v>
      </c>
      <c r="B507" s="4" t="s">
        <v>848</v>
      </c>
      <c r="C507" s="3">
        <v>1</v>
      </c>
      <c r="D507" s="3">
        <v>310</v>
      </c>
      <c r="G507" s="11">
        <f t="shared" si="42"/>
        <v>310</v>
      </c>
      <c r="H507" s="11">
        <f t="shared" si="47"/>
        <v>3720</v>
      </c>
    </row>
    <row r="508" spans="1:8" ht="30">
      <c r="A508" s="3" t="s">
        <v>664</v>
      </c>
      <c r="B508" s="4" t="s">
        <v>849</v>
      </c>
      <c r="C508" s="3">
        <v>1</v>
      </c>
      <c r="D508" s="3">
        <v>310</v>
      </c>
      <c r="G508" s="11">
        <f t="shared" si="42"/>
        <v>310</v>
      </c>
      <c r="H508" s="11">
        <f t="shared" si="47"/>
        <v>3720</v>
      </c>
    </row>
    <row r="509" spans="1:8" ht="30">
      <c r="A509" s="3" t="s">
        <v>665</v>
      </c>
      <c r="B509" s="4" t="s">
        <v>866</v>
      </c>
      <c r="C509" s="3">
        <v>1</v>
      </c>
      <c r="D509" s="3">
        <v>310</v>
      </c>
      <c r="G509" s="11">
        <f>C509*D509</f>
        <v>310</v>
      </c>
      <c r="H509" s="11">
        <f t="shared" si="47"/>
        <v>3720</v>
      </c>
    </row>
    <row r="510" spans="1:8">
      <c r="A510" s="3" t="s">
        <v>666</v>
      </c>
      <c r="B510" s="4" t="s">
        <v>867</v>
      </c>
      <c r="C510" s="3">
        <v>1.5</v>
      </c>
      <c r="D510" s="3">
        <v>321</v>
      </c>
      <c r="G510" s="11">
        <f>C510*D510</f>
        <v>481.5</v>
      </c>
      <c r="H510" s="11">
        <f t="shared" si="47"/>
        <v>5778</v>
      </c>
    </row>
    <row r="511" spans="1:8">
      <c r="A511" s="3" t="s">
        <v>667</v>
      </c>
      <c r="B511" s="4" t="s">
        <v>868</v>
      </c>
      <c r="C511" s="3">
        <v>1.5</v>
      </c>
      <c r="D511" s="3">
        <v>300</v>
      </c>
      <c r="G511" s="11">
        <f>C511*D511</f>
        <v>450</v>
      </c>
      <c r="H511" s="11">
        <f t="shared" si="47"/>
        <v>5400</v>
      </c>
    </row>
    <row r="512" spans="1:8">
      <c r="A512" s="3" t="s">
        <v>668</v>
      </c>
      <c r="B512" s="4" t="s">
        <v>687</v>
      </c>
      <c r="C512" s="3">
        <v>1</v>
      </c>
      <c r="D512" s="3">
        <v>300</v>
      </c>
      <c r="G512" s="11">
        <f t="shared" si="42"/>
        <v>300</v>
      </c>
      <c r="H512" s="11">
        <f t="shared" si="47"/>
        <v>3600</v>
      </c>
    </row>
    <row r="513" spans="1:8" ht="23.25" customHeight="1">
      <c r="G513" s="11">
        <f t="shared" si="42"/>
        <v>0</v>
      </c>
      <c r="H513" s="11">
        <f>G513*12</f>
        <v>0</v>
      </c>
    </row>
    <row r="514" spans="1:8">
      <c r="B514" s="2" t="s">
        <v>681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3721.4</v>
      </c>
      <c r="H514" s="11">
        <f>SUM(H503:H512)</f>
        <v>44656.800000000003</v>
      </c>
    </row>
    <row r="515" spans="1:8">
      <c r="B515" s="2" t="s">
        <v>684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3721.4</v>
      </c>
      <c r="H515" s="11">
        <f>SUM(H503:H512)</f>
        <v>44656.800000000003</v>
      </c>
    </row>
    <row r="516" spans="1:8">
      <c r="G516" s="11">
        <f t="shared" si="42"/>
        <v>0</v>
      </c>
      <c r="H516" s="11">
        <f>G516*12</f>
        <v>0</v>
      </c>
    </row>
    <row r="517" spans="1:8" ht="7.5" customHeight="1">
      <c r="G517" s="11">
        <f t="shared" si="42"/>
        <v>0</v>
      </c>
      <c r="H517" s="11">
        <f>G517*12</f>
        <v>0</v>
      </c>
    </row>
    <row r="518" spans="1:8" ht="30.75" customHeight="1">
      <c r="B518" s="790" t="s">
        <v>891</v>
      </c>
      <c r="C518" s="790"/>
      <c r="G518" s="11">
        <f t="shared" si="42"/>
        <v>0</v>
      </c>
      <c r="H518" s="11">
        <f>G518*12</f>
        <v>0</v>
      </c>
    </row>
    <row r="519" spans="1:8">
      <c r="A519" s="3" t="s">
        <v>658</v>
      </c>
      <c r="B519" s="4" t="s">
        <v>42</v>
      </c>
      <c r="C519" s="3">
        <v>1</v>
      </c>
      <c r="D519" s="3">
        <v>300</v>
      </c>
      <c r="G519" s="11">
        <f>ROUND(C519*D519,2)</f>
        <v>300</v>
      </c>
      <c r="H519" s="11">
        <f t="shared" ref="H519:H533" si="48">G519*12</f>
        <v>3600</v>
      </c>
    </row>
    <row r="520" spans="1:8">
      <c r="A520" s="3" t="s">
        <v>660</v>
      </c>
      <c r="B520" s="4" t="s">
        <v>828</v>
      </c>
      <c r="C520" s="3">
        <v>2</v>
      </c>
      <c r="D520" s="3">
        <v>290</v>
      </c>
      <c r="G520" s="11">
        <f t="shared" ref="G520:G533" si="49">ROUND(C520*D520,2)</f>
        <v>580</v>
      </c>
      <c r="H520" s="11">
        <f t="shared" si="48"/>
        <v>6960</v>
      </c>
    </row>
    <row r="521" spans="1:8">
      <c r="A521" s="3" t="s">
        <v>661</v>
      </c>
      <c r="B521" s="4" t="s">
        <v>829</v>
      </c>
      <c r="C521" s="3">
        <v>1</v>
      </c>
      <c r="D521" s="3">
        <v>288</v>
      </c>
      <c r="G521" s="11">
        <f t="shared" si="49"/>
        <v>288</v>
      </c>
      <c r="H521" s="11">
        <f t="shared" si="48"/>
        <v>3456</v>
      </c>
    </row>
    <row r="522" spans="1:8">
      <c r="A522" s="3" t="s">
        <v>662</v>
      </c>
      <c r="B522" s="4" t="s">
        <v>830</v>
      </c>
      <c r="C522" s="3">
        <v>1</v>
      </c>
      <c r="D522" s="3">
        <v>290</v>
      </c>
      <c r="G522" s="11">
        <f t="shared" si="49"/>
        <v>290</v>
      </c>
      <c r="H522" s="11">
        <f t="shared" si="48"/>
        <v>3480</v>
      </c>
    </row>
    <row r="523" spans="1:8">
      <c r="A523" s="3" t="s">
        <v>663</v>
      </c>
      <c r="B523" s="4" t="s">
        <v>831</v>
      </c>
      <c r="C523" s="3">
        <v>1</v>
      </c>
      <c r="D523" s="3">
        <v>372</v>
      </c>
      <c r="G523" s="11">
        <f t="shared" si="49"/>
        <v>372</v>
      </c>
      <c r="H523" s="11">
        <f t="shared" si="48"/>
        <v>4464</v>
      </c>
    </row>
    <row r="524" spans="1:8">
      <c r="A524" s="3" t="s">
        <v>664</v>
      </c>
      <c r="B524" s="4" t="s">
        <v>832</v>
      </c>
      <c r="C524" s="3">
        <v>1</v>
      </c>
      <c r="D524" s="3">
        <v>290</v>
      </c>
      <c r="G524" s="11">
        <f t="shared" si="49"/>
        <v>290</v>
      </c>
      <c r="H524" s="11">
        <f t="shared" si="48"/>
        <v>3480</v>
      </c>
    </row>
    <row r="525" spans="1:8">
      <c r="A525" s="3" t="s">
        <v>665</v>
      </c>
      <c r="B525" s="4" t="s">
        <v>276</v>
      </c>
      <c r="C525" s="3">
        <v>1.5</v>
      </c>
      <c r="D525" s="3">
        <v>348</v>
      </c>
      <c r="G525" s="11">
        <f t="shared" si="49"/>
        <v>522</v>
      </c>
      <c r="H525" s="11">
        <f t="shared" si="48"/>
        <v>6264</v>
      </c>
    </row>
    <row r="526" spans="1:8" ht="30">
      <c r="A526" s="3" t="s">
        <v>666</v>
      </c>
      <c r="B526" s="4" t="s">
        <v>277</v>
      </c>
      <c r="C526" s="3">
        <v>3</v>
      </c>
      <c r="D526" s="3">
        <v>280</v>
      </c>
      <c r="G526" s="11">
        <f t="shared" si="49"/>
        <v>840</v>
      </c>
      <c r="H526" s="11">
        <f t="shared" si="48"/>
        <v>10080</v>
      </c>
    </row>
    <row r="527" spans="1:8">
      <c r="A527" s="3" t="s">
        <v>667</v>
      </c>
      <c r="B527" s="4" t="s">
        <v>833</v>
      </c>
      <c r="C527" s="3">
        <v>4.5</v>
      </c>
      <c r="D527" s="3">
        <v>280</v>
      </c>
      <c r="G527" s="11">
        <f t="shared" si="49"/>
        <v>1260</v>
      </c>
      <c r="H527" s="11">
        <f t="shared" si="48"/>
        <v>15120</v>
      </c>
    </row>
    <row r="528" spans="1:8" ht="45">
      <c r="A528" s="3" t="s">
        <v>668</v>
      </c>
      <c r="B528" s="4" t="s">
        <v>43</v>
      </c>
      <c r="C528" s="3">
        <v>5.75</v>
      </c>
      <c r="D528" s="3">
        <v>300</v>
      </c>
      <c r="G528" s="11">
        <f t="shared" si="49"/>
        <v>1725</v>
      </c>
      <c r="H528" s="11">
        <f t="shared" si="48"/>
        <v>20700</v>
      </c>
    </row>
    <row r="529" spans="1:8" ht="30">
      <c r="A529" s="3" t="s">
        <v>669</v>
      </c>
      <c r="B529" s="4" t="s">
        <v>388</v>
      </c>
      <c r="C529" s="3">
        <v>2</v>
      </c>
      <c r="D529" s="3">
        <v>300</v>
      </c>
      <c r="G529" s="11">
        <f t="shared" si="49"/>
        <v>600</v>
      </c>
      <c r="H529" s="11">
        <f t="shared" si="48"/>
        <v>7200</v>
      </c>
    </row>
    <row r="530" spans="1:8" ht="13.5" customHeight="1">
      <c r="G530" s="11"/>
      <c r="H530" s="11"/>
    </row>
    <row r="531" spans="1:8">
      <c r="A531" s="3" t="s">
        <v>670</v>
      </c>
      <c r="B531" s="4" t="s">
        <v>44</v>
      </c>
      <c r="C531" s="3">
        <v>1</v>
      </c>
      <c r="D531" s="3">
        <v>336</v>
      </c>
      <c r="G531" s="11">
        <f t="shared" si="49"/>
        <v>336</v>
      </c>
      <c r="H531" s="11">
        <f t="shared" si="48"/>
        <v>4032</v>
      </c>
    </row>
    <row r="532" spans="1:8">
      <c r="A532" s="3" t="s">
        <v>672</v>
      </c>
      <c r="B532" s="4" t="s">
        <v>835</v>
      </c>
      <c r="C532" s="3">
        <v>4</v>
      </c>
      <c r="D532" s="3">
        <v>288</v>
      </c>
      <c r="G532" s="11">
        <f t="shared" si="49"/>
        <v>1152</v>
      </c>
      <c r="H532" s="11">
        <f t="shared" si="48"/>
        <v>13824</v>
      </c>
    </row>
    <row r="533" spans="1:8">
      <c r="A533" s="3" t="s">
        <v>674</v>
      </c>
      <c r="B533" s="4" t="s">
        <v>45</v>
      </c>
      <c r="C533" s="3">
        <v>0.5</v>
      </c>
      <c r="D533" s="3">
        <v>288</v>
      </c>
      <c r="G533" s="11">
        <f t="shared" si="49"/>
        <v>144</v>
      </c>
      <c r="H533" s="11">
        <f t="shared" si="48"/>
        <v>1728</v>
      </c>
    </row>
    <row r="534" spans="1:8" ht="61.5" customHeight="1">
      <c r="B534" s="2" t="s">
        <v>681</v>
      </c>
      <c r="C534" s="3">
        <f>SUM(C519:C533)</f>
        <v>29.25</v>
      </c>
      <c r="G534" s="11">
        <f>SUM(G519:G533)</f>
        <v>8699</v>
      </c>
      <c r="H534" s="11">
        <f>SUM(H519:H533)</f>
        <v>104388</v>
      </c>
    </row>
    <row r="535" spans="1:8">
      <c r="B535" s="2" t="s">
        <v>684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8699</v>
      </c>
      <c r="H535" s="11">
        <f>SUM(H519:H533)</f>
        <v>104388</v>
      </c>
    </row>
    <row r="536" spans="1:8" ht="15.75" customHeight="1">
      <c r="G536" s="11">
        <f>C536*D536</f>
        <v>0</v>
      </c>
      <c r="H536" s="11">
        <f>G536*12</f>
        <v>0</v>
      </c>
    </row>
    <row r="537" spans="1:8">
      <c r="B537" s="2"/>
    </row>
    <row r="538" spans="1:8">
      <c r="B538" s="2"/>
    </row>
    <row r="539" spans="1:8" ht="8.25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>
      <c r="G543" s="3">
        <f>C543*D543</f>
        <v>0</v>
      </c>
      <c r="H543" s="3">
        <f>G543*12</f>
        <v>0</v>
      </c>
    </row>
    <row r="544" spans="1:8">
      <c r="G544" s="3">
        <f>C544*D544</f>
        <v>0</v>
      </c>
      <c r="H544" s="3">
        <f>G544*12</f>
        <v>0</v>
      </c>
    </row>
    <row r="545" spans="2:8">
      <c r="G545" s="3">
        <f>C545*D545</f>
        <v>0</v>
      </c>
      <c r="H545" s="3">
        <f>G545*12</f>
        <v>0</v>
      </c>
    </row>
    <row r="546" spans="2:8">
      <c r="B546" s="2" t="s">
        <v>681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179542.15</v>
      </c>
      <c r="H546" s="11">
        <f>H49+H65+H78+H89+H104+H118+H135+H153+H163+H175+H186+H204+H218+H253+H269+H286+H306+H321+H336+H375+H452+H469+H480+H495+H534+H514</f>
        <v>2154505.7999999998</v>
      </c>
    </row>
    <row r="547" spans="2:8">
      <c r="B547" s="2" t="s">
        <v>682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45365.95</v>
      </c>
      <c r="H547" s="11">
        <f t="shared" si="50"/>
        <v>544391.4</v>
      </c>
    </row>
    <row r="548" spans="2:8">
      <c r="B548" s="2" t="s">
        <v>824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75819.7</v>
      </c>
      <c r="H548" s="11">
        <f t="shared" si="50"/>
        <v>909836.4</v>
      </c>
    </row>
    <row r="549" spans="2:8">
      <c r="B549" s="2" t="s">
        <v>825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31299.599999999999</v>
      </c>
      <c r="H549" s="11">
        <f t="shared" si="50"/>
        <v>375595.2</v>
      </c>
    </row>
    <row r="550" spans="2:8">
      <c r="B550" s="2" t="s">
        <v>684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27056.9</v>
      </c>
      <c r="H550" s="11">
        <f t="shared" si="51"/>
        <v>324682.8</v>
      </c>
    </row>
    <row r="551" spans="2:8" ht="45.75" customHeight="1">
      <c r="G551" s="3">
        <f>C551*D551</f>
        <v>0</v>
      </c>
      <c r="H551" s="3">
        <f>G551*12</f>
        <v>0</v>
      </c>
    </row>
    <row r="552" spans="2:8">
      <c r="B552" s="4" t="s">
        <v>836</v>
      </c>
      <c r="G552" s="788" t="s">
        <v>892</v>
      </c>
      <c r="H552" s="788"/>
    </row>
    <row r="553" spans="2:8">
      <c r="B553" s="789" t="s">
        <v>895</v>
      </c>
      <c r="C553" s="789"/>
      <c r="D553" s="789"/>
      <c r="G553" s="787" t="s">
        <v>893</v>
      </c>
      <c r="H553" s="787"/>
    </row>
    <row r="554" spans="2:8">
      <c r="B554" s="4" t="s">
        <v>837</v>
      </c>
      <c r="G554" s="787" t="s">
        <v>894</v>
      </c>
      <c r="H554" s="787"/>
    </row>
    <row r="555" spans="2:8">
      <c r="H555" s="3">
        <f t="shared" ref="H555:H567" si="52">G555*12</f>
        <v>0</v>
      </c>
    </row>
    <row r="556" spans="2:8">
      <c r="H556" s="3">
        <f t="shared" si="52"/>
        <v>0</v>
      </c>
    </row>
    <row r="557" spans="2:8">
      <c r="H557" s="3">
        <f t="shared" si="52"/>
        <v>0</v>
      </c>
    </row>
    <row r="558" spans="2:8">
      <c r="H558" s="3">
        <f t="shared" si="52"/>
        <v>0</v>
      </c>
    </row>
    <row r="559" spans="2:8">
      <c r="H559" s="3">
        <f t="shared" si="52"/>
        <v>0</v>
      </c>
    </row>
    <row r="560" spans="2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0">
    <mergeCell ref="B342:D342"/>
    <mergeCell ref="B327:E327"/>
    <mergeCell ref="B95:D95"/>
    <mergeCell ref="A4:B4"/>
    <mergeCell ref="B55:D55"/>
    <mergeCell ref="E6:H6"/>
    <mergeCell ref="A13:H13"/>
    <mergeCell ref="E8:H8"/>
    <mergeCell ref="A14:H14"/>
    <mergeCell ref="E7:H7"/>
    <mergeCell ref="E4:H4"/>
    <mergeCell ref="E5:H5"/>
    <mergeCell ref="B124:E124"/>
    <mergeCell ref="B225:E225"/>
    <mergeCell ref="B182:D182"/>
    <mergeCell ref="B192:D192"/>
    <mergeCell ref="G554:H554"/>
    <mergeCell ref="B553:D553"/>
    <mergeCell ref="G553:H553"/>
    <mergeCell ref="B459:C459"/>
    <mergeCell ref="G552:H552"/>
    <mergeCell ref="B518:C518"/>
    <mergeCell ref="B487:E487"/>
    <mergeCell ref="B475:D475"/>
    <mergeCell ref="F1:G1"/>
    <mergeCell ref="A1:B1"/>
    <mergeCell ref="A2:B2"/>
    <mergeCell ref="A3:B3"/>
    <mergeCell ref="E3:H3"/>
    <mergeCell ref="E2:H2"/>
    <mergeCell ref="B312:G312"/>
    <mergeCell ref="B292:F292"/>
    <mergeCell ref="B140:C140"/>
    <mergeCell ref="B293:D293"/>
    <mergeCell ref="B224:E224"/>
    <mergeCell ref="B159:C159"/>
    <mergeCell ref="B275:F275"/>
    <mergeCell ref="B261:D261"/>
    <mergeCell ref="B170:C170"/>
    <mergeCell ref="B210:D210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4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30" t="s">
        <v>47</v>
      </c>
      <c r="B1" s="830"/>
      <c r="C1" s="830"/>
      <c r="D1" s="830"/>
    </row>
    <row r="3" spans="1:4" ht="6.75" customHeight="1" thickBot="1"/>
    <row r="4" spans="1:4" ht="17.25" thickTop="1" thickBot="1">
      <c r="A4" s="831" t="s">
        <v>898</v>
      </c>
      <c r="B4" s="832"/>
      <c r="C4" s="833" t="s">
        <v>899</v>
      </c>
      <c r="D4" s="834"/>
    </row>
    <row r="5" spans="1:4" ht="17.25" thickTop="1" thickBot="1">
      <c r="A5" s="835" t="s">
        <v>682</v>
      </c>
      <c r="B5" s="836"/>
      <c r="C5" s="836"/>
      <c r="D5" s="837"/>
    </row>
    <row r="6" spans="1:4" ht="25.5" customHeight="1" thickTop="1">
      <c r="A6" s="34" t="s">
        <v>900</v>
      </c>
      <c r="B6" s="55">
        <v>2.75</v>
      </c>
      <c r="C6" s="821">
        <v>3.5</v>
      </c>
      <c r="D6" s="827" t="s">
        <v>902</v>
      </c>
    </row>
    <row r="7" spans="1:4" ht="30" customHeight="1">
      <c r="A7" s="38" t="s">
        <v>896</v>
      </c>
      <c r="B7" s="39">
        <v>0.75</v>
      </c>
      <c r="C7" s="823"/>
      <c r="D7" s="829"/>
    </row>
    <row r="8" spans="1:4" ht="15">
      <c r="A8" s="812" t="s">
        <v>700</v>
      </c>
      <c r="B8" s="814">
        <v>1.5</v>
      </c>
      <c r="C8" s="21">
        <v>0.5</v>
      </c>
      <c r="D8" s="26" t="s">
        <v>905</v>
      </c>
    </row>
    <row r="9" spans="1:4" ht="15">
      <c r="A9" s="813"/>
      <c r="B9" s="815"/>
      <c r="C9" s="20">
        <v>1</v>
      </c>
      <c r="D9" s="24" t="s">
        <v>739</v>
      </c>
    </row>
    <row r="10" spans="1:4" ht="30">
      <c r="A10" s="25" t="s">
        <v>913</v>
      </c>
      <c r="B10" s="14">
        <v>2</v>
      </c>
      <c r="C10" s="21">
        <v>2</v>
      </c>
      <c r="D10" s="26" t="s">
        <v>903</v>
      </c>
    </row>
    <row r="11" spans="1:4" ht="15">
      <c r="A11" s="25" t="s">
        <v>741</v>
      </c>
      <c r="B11" s="14">
        <v>0.5</v>
      </c>
      <c r="C11" s="21">
        <v>0.5</v>
      </c>
      <c r="D11" s="26" t="s">
        <v>907</v>
      </c>
    </row>
    <row r="12" spans="1:4" ht="30">
      <c r="A12" s="15" t="s">
        <v>911</v>
      </c>
      <c r="B12" s="13">
        <v>0.25</v>
      </c>
      <c r="C12" s="19">
        <v>0.25</v>
      </c>
      <c r="D12" s="26" t="s">
        <v>906</v>
      </c>
    </row>
    <row r="13" spans="1:4" ht="15">
      <c r="A13" s="812" t="s">
        <v>751</v>
      </c>
      <c r="B13" s="814">
        <v>1.5</v>
      </c>
      <c r="C13" s="21">
        <v>0.25</v>
      </c>
      <c r="D13" s="24" t="s">
        <v>907</v>
      </c>
    </row>
    <row r="14" spans="1:4" ht="15">
      <c r="A14" s="822"/>
      <c r="B14" s="820"/>
      <c r="C14" s="21">
        <v>0.25</v>
      </c>
      <c r="D14" s="26" t="s">
        <v>909</v>
      </c>
    </row>
    <row r="15" spans="1:4" ht="15">
      <c r="A15" s="822"/>
      <c r="B15" s="820"/>
      <c r="C15" s="20">
        <v>0.5</v>
      </c>
      <c r="D15" s="26" t="s">
        <v>910</v>
      </c>
    </row>
    <row r="16" spans="1:4" ht="30">
      <c r="A16" s="813"/>
      <c r="B16" s="815"/>
      <c r="C16" s="20">
        <v>0.5</v>
      </c>
      <c r="D16" s="24" t="s">
        <v>912</v>
      </c>
    </row>
    <row r="17" spans="1:4" ht="30">
      <c r="A17" s="812" t="s">
        <v>48</v>
      </c>
      <c r="B17" s="814">
        <v>2.25</v>
      </c>
      <c r="C17" s="21">
        <v>1.75</v>
      </c>
      <c r="D17" s="26" t="s">
        <v>912</v>
      </c>
    </row>
    <row r="18" spans="1:4" ht="15">
      <c r="A18" s="822"/>
      <c r="B18" s="820"/>
      <c r="C18" s="20">
        <v>0.25</v>
      </c>
      <c r="D18" s="24" t="s">
        <v>904</v>
      </c>
    </row>
    <row r="19" spans="1:4" ht="27.75" customHeight="1">
      <c r="A19" s="813"/>
      <c r="B19" s="815"/>
      <c r="C19" s="20">
        <v>0.25</v>
      </c>
      <c r="D19" s="24" t="s">
        <v>908</v>
      </c>
    </row>
    <row r="20" spans="1:4" ht="30">
      <c r="A20" s="25" t="s">
        <v>161</v>
      </c>
      <c r="B20" s="14">
        <v>0.5</v>
      </c>
      <c r="C20" s="21">
        <v>0.5</v>
      </c>
      <c r="D20" s="26" t="s">
        <v>908</v>
      </c>
    </row>
    <row r="21" spans="1:4" ht="30">
      <c r="A21" s="822" t="s">
        <v>901</v>
      </c>
      <c r="B21" s="820">
        <v>8</v>
      </c>
      <c r="C21" s="21">
        <v>2.75</v>
      </c>
      <c r="D21" s="26" t="s">
        <v>908</v>
      </c>
    </row>
    <row r="22" spans="1:4" ht="15">
      <c r="A22" s="813"/>
      <c r="B22" s="815"/>
      <c r="C22" s="20">
        <v>0.25</v>
      </c>
      <c r="D22" s="26" t="s">
        <v>735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190</v>
      </c>
    </row>
    <row r="26" spans="1:4" ht="15">
      <c r="A26" s="15"/>
      <c r="B26" s="13"/>
      <c r="C26" s="19">
        <v>0.25</v>
      </c>
      <c r="D26" s="27" t="s">
        <v>191</v>
      </c>
    </row>
    <row r="27" spans="1:4" ht="15.75" thickBot="1">
      <c r="A27" s="52"/>
      <c r="B27" s="54">
        <v>4.5</v>
      </c>
      <c r="C27" s="28"/>
      <c r="D27" s="29"/>
    </row>
    <row r="28" spans="1:4" ht="17.25" thickTop="1" thickBot="1">
      <c r="A28" s="824" t="s">
        <v>178</v>
      </c>
      <c r="B28" s="825"/>
      <c r="C28" s="825"/>
      <c r="D28" s="826"/>
    </row>
    <row r="29" spans="1:4" ht="19.5" customHeight="1" thickTop="1">
      <c r="A29" s="34"/>
      <c r="B29" s="35"/>
      <c r="C29" s="821">
        <v>3</v>
      </c>
      <c r="D29" s="23" t="s">
        <v>915</v>
      </c>
    </row>
    <row r="30" spans="1:4" ht="15">
      <c r="A30" s="25" t="s">
        <v>869</v>
      </c>
      <c r="B30" s="14">
        <v>1.5</v>
      </c>
      <c r="C30" s="804"/>
      <c r="D30" s="41"/>
    </row>
    <row r="31" spans="1:4" ht="15">
      <c r="A31" s="25" t="s">
        <v>49</v>
      </c>
      <c r="B31" s="14">
        <v>0.5</v>
      </c>
      <c r="C31" s="804"/>
      <c r="D31" s="41"/>
    </row>
    <row r="32" spans="1:4" ht="15">
      <c r="A32" s="25" t="s">
        <v>50</v>
      </c>
      <c r="B32" s="14">
        <v>0.75</v>
      </c>
      <c r="C32" s="804"/>
      <c r="D32" s="41"/>
    </row>
    <row r="33" spans="1:4" ht="45" customHeight="1">
      <c r="A33" s="25" t="s">
        <v>51</v>
      </c>
      <c r="B33" s="14">
        <v>0.25</v>
      </c>
      <c r="C33" s="807"/>
      <c r="D33" s="62"/>
    </row>
    <row r="34" spans="1:4" ht="30">
      <c r="A34" s="25" t="s">
        <v>51</v>
      </c>
      <c r="B34" s="14">
        <v>0.5</v>
      </c>
      <c r="C34" s="806">
        <v>2</v>
      </c>
      <c r="D34" s="799" t="s">
        <v>52</v>
      </c>
    </row>
    <row r="35" spans="1:4" ht="30">
      <c r="A35" s="25" t="s">
        <v>920</v>
      </c>
      <c r="B35" s="13">
        <v>0.25</v>
      </c>
      <c r="C35" s="804"/>
      <c r="D35" s="802"/>
    </row>
    <row r="36" spans="1:4" ht="30">
      <c r="A36" s="25" t="s">
        <v>179</v>
      </c>
      <c r="B36" s="42">
        <v>1.25</v>
      </c>
      <c r="C36" s="807"/>
      <c r="D36" s="808"/>
    </row>
    <row r="37" spans="1:4" ht="30">
      <c r="A37" s="25" t="s">
        <v>179</v>
      </c>
      <c r="B37" s="40">
        <v>1.25</v>
      </c>
      <c r="C37" s="804">
        <v>3</v>
      </c>
      <c r="D37" s="801" t="s">
        <v>915</v>
      </c>
    </row>
    <row r="38" spans="1:4" ht="15">
      <c r="A38" s="25" t="s">
        <v>53</v>
      </c>
      <c r="B38" s="42">
        <v>1.5</v>
      </c>
      <c r="C38" s="804"/>
      <c r="D38" s="802"/>
    </row>
    <row r="39" spans="1:4" ht="30">
      <c r="A39" s="38" t="s">
        <v>921</v>
      </c>
      <c r="B39" s="40">
        <v>0.25</v>
      </c>
      <c r="C39" s="807"/>
      <c r="D39" s="808"/>
    </row>
    <row r="40" spans="1:4" ht="30.75" thickBot="1">
      <c r="A40" s="57" t="s">
        <v>921</v>
      </c>
      <c r="B40" s="58">
        <v>0.5</v>
      </c>
      <c r="C40" s="59">
        <v>0.5</v>
      </c>
      <c r="D40" s="60" t="s">
        <v>54</v>
      </c>
    </row>
    <row r="41" spans="1:4" ht="19.5" customHeight="1">
      <c r="A41" s="38" t="s">
        <v>55</v>
      </c>
      <c r="B41" s="40">
        <v>0.75</v>
      </c>
      <c r="C41" s="804">
        <v>2.5</v>
      </c>
      <c r="D41" s="801" t="s">
        <v>58</v>
      </c>
    </row>
    <row r="42" spans="1:4" ht="30">
      <c r="A42" s="38" t="s">
        <v>56</v>
      </c>
      <c r="B42" s="40">
        <v>1.25</v>
      </c>
      <c r="C42" s="804"/>
      <c r="D42" s="802"/>
    </row>
    <row r="43" spans="1:4" ht="21" customHeight="1">
      <c r="A43" s="15" t="s">
        <v>57</v>
      </c>
      <c r="B43" s="42">
        <v>0.25</v>
      </c>
      <c r="C43" s="804"/>
      <c r="D43" s="802"/>
    </row>
    <row r="44" spans="1:4" ht="18" customHeight="1">
      <c r="A44" s="25" t="s">
        <v>918</v>
      </c>
      <c r="B44" s="40">
        <v>0.25</v>
      </c>
      <c r="C44" s="807"/>
      <c r="D44" s="808"/>
    </row>
    <row r="45" spans="1:4" ht="15">
      <c r="A45" s="25" t="s">
        <v>919</v>
      </c>
      <c r="B45" s="42">
        <v>0.25</v>
      </c>
      <c r="C45" s="806">
        <v>3</v>
      </c>
      <c r="D45" s="799" t="s">
        <v>916</v>
      </c>
    </row>
    <row r="46" spans="1:4" ht="33.75" customHeight="1">
      <c r="A46" s="15" t="s">
        <v>59</v>
      </c>
      <c r="B46" s="39">
        <v>0.25</v>
      </c>
      <c r="C46" s="804"/>
      <c r="D46" s="802"/>
    </row>
    <row r="47" spans="1:4" ht="18" customHeight="1">
      <c r="A47" s="38" t="s">
        <v>60</v>
      </c>
      <c r="B47" s="42">
        <v>1</v>
      </c>
      <c r="C47" s="804"/>
      <c r="D47" s="802"/>
    </row>
    <row r="48" spans="1:4" ht="32.25" customHeight="1">
      <c r="A48" s="15" t="s">
        <v>61</v>
      </c>
      <c r="B48" s="13">
        <v>0.25</v>
      </c>
      <c r="C48" s="804"/>
      <c r="D48" s="802"/>
    </row>
    <row r="49" spans="1:4" ht="15">
      <c r="A49" s="25" t="s">
        <v>62</v>
      </c>
      <c r="B49" s="14">
        <v>0.25</v>
      </c>
      <c r="C49" s="804"/>
      <c r="D49" s="802"/>
    </row>
    <row r="50" spans="1:4" ht="15">
      <c r="A50" s="38" t="s">
        <v>162</v>
      </c>
      <c r="B50" s="39">
        <v>1</v>
      </c>
      <c r="C50" s="807"/>
      <c r="D50" s="808"/>
    </row>
    <row r="51" spans="1:4" ht="15">
      <c r="A51" s="25" t="s">
        <v>62</v>
      </c>
      <c r="B51" s="42">
        <v>1.25</v>
      </c>
      <c r="C51" s="806">
        <v>1.5</v>
      </c>
      <c r="D51" s="801" t="s">
        <v>917</v>
      </c>
    </row>
    <row r="52" spans="1:4" ht="16.5" customHeight="1">
      <c r="A52" s="15" t="s">
        <v>63</v>
      </c>
      <c r="B52" s="13">
        <v>0.25</v>
      </c>
      <c r="C52" s="807"/>
      <c r="D52" s="808"/>
    </row>
    <row r="53" spans="1:4" ht="21.75" customHeight="1">
      <c r="A53" s="25" t="s">
        <v>64</v>
      </c>
      <c r="B53" s="14">
        <v>0.25</v>
      </c>
      <c r="C53" s="806">
        <v>0.5</v>
      </c>
      <c r="D53" s="799" t="s">
        <v>65</v>
      </c>
    </row>
    <row r="54" spans="1:4" ht="15">
      <c r="A54" s="25" t="s">
        <v>63</v>
      </c>
      <c r="B54" s="42">
        <v>0.25</v>
      </c>
      <c r="C54" s="823"/>
      <c r="D54" s="808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53">
        <v>1</v>
      </c>
      <c r="D57" s="24" t="s">
        <v>70</v>
      </c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163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12" t="s">
        <v>182</v>
      </c>
      <c r="B61" s="814">
        <v>1.5</v>
      </c>
      <c r="C61" s="21">
        <v>0.25</v>
      </c>
      <c r="D61" s="26" t="s">
        <v>75</v>
      </c>
    </row>
    <row r="62" spans="1:4" ht="15.75" customHeight="1">
      <c r="A62" s="822"/>
      <c r="B62" s="820"/>
      <c r="C62" s="21">
        <v>0.5</v>
      </c>
      <c r="D62" s="26" t="s">
        <v>185</v>
      </c>
    </row>
    <row r="63" spans="1:4" ht="18" customHeight="1">
      <c r="A63" s="822"/>
      <c r="B63" s="820"/>
      <c r="C63" s="20">
        <v>1.25</v>
      </c>
      <c r="D63" s="24" t="s">
        <v>186</v>
      </c>
    </row>
    <row r="64" spans="1:4" ht="18" customHeight="1">
      <c r="A64" s="813"/>
      <c r="B64" s="815"/>
      <c r="C64" s="20">
        <v>0.25</v>
      </c>
      <c r="D64" s="24" t="s">
        <v>187</v>
      </c>
    </row>
    <row r="65" spans="1:4" ht="30" customHeight="1">
      <c r="A65" s="38" t="s">
        <v>188</v>
      </c>
      <c r="B65" s="40">
        <v>1</v>
      </c>
      <c r="C65" s="20">
        <v>0.25</v>
      </c>
      <c r="D65" s="24" t="s">
        <v>184</v>
      </c>
    </row>
    <row r="66" spans="1:4" ht="24.75" customHeight="1">
      <c r="A66" s="25" t="s">
        <v>183</v>
      </c>
      <c r="B66" s="42">
        <v>0.25</v>
      </c>
      <c r="C66" s="21">
        <v>0.25</v>
      </c>
      <c r="D66" s="26" t="s">
        <v>184</v>
      </c>
    </row>
    <row r="67" spans="1:4" ht="15.75" thickBot="1">
      <c r="A67" s="52" t="s">
        <v>165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915</v>
      </c>
    </row>
    <row r="69" spans="1:4" ht="17.25" thickTop="1" thickBot="1">
      <c r="A69" s="809" t="s">
        <v>710</v>
      </c>
      <c r="B69" s="810"/>
      <c r="C69" s="810"/>
      <c r="D69" s="811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164</v>
      </c>
      <c r="B71" s="55">
        <v>1.75</v>
      </c>
      <c r="C71" s="821">
        <v>2</v>
      </c>
      <c r="D71" s="819" t="s">
        <v>933</v>
      </c>
    </row>
    <row r="72" spans="1:4" ht="15">
      <c r="A72" s="38" t="s">
        <v>166</v>
      </c>
      <c r="B72" s="39">
        <v>0.25</v>
      </c>
      <c r="C72" s="807"/>
      <c r="D72" s="808"/>
    </row>
    <row r="73" spans="1:4" ht="18" customHeight="1">
      <c r="A73" s="817" t="s">
        <v>167</v>
      </c>
      <c r="B73" s="814">
        <v>2</v>
      </c>
      <c r="C73" s="21">
        <v>0.75</v>
      </c>
      <c r="D73" s="26" t="s">
        <v>76</v>
      </c>
    </row>
    <row r="74" spans="1:4" ht="30">
      <c r="A74" s="818"/>
      <c r="B74" s="815"/>
      <c r="C74" s="20">
        <v>1.25</v>
      </c>
      <c r="D74" s="24" t="s">
        <v>77</v>
      </c>
    </row>
    <row r="75" spans="1:4" ht="30">
      <c r="A75" s="50" t="s">
        <v>168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169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6">
        <v>0.5</v>
      </c>
      <c r="C77" s="816">
        <v>3</v>
      </c>
      <c r="D77" s="801" t="s">
        <v>922</v>
      </c>
    </row>
    <row r="78" spans="1:4" ht="30">
      <c r="A78" s="25" t="s">
        <v>79</v>
      </c>
      <c r="B78" s="40">
        <v>2.25</v>
      </c>
      <c r="C78" s="804"/>
      <c r="D78" s="802"/>
    </row>
    <row r="79" spans="1:4" ht="30">
      <c r="A79" s="25" t="s">
        <v>80</v>
      </c>
      <c r="B79" s="42">
        <v>0.25</v>
      </c>
      <c r="C79" s="807"/>
      <c r="D79" s="808"/>
    </row>
    <row r="80" spans="1:4" ht="45" customHeight="1">
      <c r="A80" s="812" t="s">
        <v>170</v>
      </c>
      <c r="B80" s="814">
        <v>0.75</v>
      </c>
      <c r="C80" s="21">
        <v>0.25</v>
      </c>
      <c r="D80" s="26" t="s">
        <v>171</v>
      </c>
    </row>
    <row r="81" spans="1:4" ht="30">
      <c r="A81" s="813"/>
      <c r="B81" s="815"/>
      <c r="C81" s="21">
        <v>0.25</v>
      </c>
      <c r="D81" s="26" t="s">
        <v>172</v>
      </c>
    </row>
    <row r="82" spans="1:4" ht="15">
      <c r="A82" s="25" t="s">
        <v>173</v>
      </c>
      <c r="B82" s="42">
        <v>1</v>
      </c>
      <c r="C82" s="19"/>
      <c r="D82" s="41"/>
    </row>
    <row r="83" spans="1:4" ht="30">
      <c r="A83" s="25" t="s">
        <v>174</v>
      </c>
      <c r="B83" s="42">
        <v>1</v>
      </c>
      <c r="C83" s="19"/>
      <c r="D83" s="41"/>
    </row>
    <row r="84" spans="1:4" ht="30">
      <c r="A84" s="25" t="s">
        <v>175</v>
      </c>
      <c r="B84" s="42">
        <v>0.25</v>
      </c>
      <c r="C84" s="19"/>
      <c r="D84" s="41"/>
    </row>
    <row r="85" spans="1:4" ht="15">
      <c r="A85" s="15" t="s">
        <v>176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09" t="s">
        <v>177</v>
      </c>
      <c r="B88" s="810"/>
      <c r="C88" s="810"/>
      <c r="D88" s="811"/>
    </row>
    <row r="89" spans="1:4" ht="15.75" thickTop="1">
      <c r="A89" s="17" t="s">
        <v>923</v>
      </c>
      <c r="B89" s="16">
        <v>0.25</v>
      </c>
      <c r="C89" s="22">
        <v>0.25</v>
      </c>
      <c r="D89" s="23" t="s">
        <v>924</v>
      </c>
    </row>
    <row r="90" spans="1:4" ht="15">
      <c r="A90" s="812" t="s">
        <v>925</v>
      </c>
      <c r="B90" s="814">
        <v>0.5</v>
      </c>
      <c r="C90" s="21">
        <v>0.25</v>
      </c>
      <c r="D90" s="26" t="s">
        <v>924</v>
      </c>
    </row>
    <row r="91" spans="1:4" ht="15">
      <c r="A91" s="813"/>
      <c r="B91" s="815"/>
      <c r="C91" s="21">
        <v>0.25</v>
      </c>
      <c r="D91" s="26" t="s">
        <v>927</v>
      </c>
    </row>
    <row r="92" spans="1:4" ht="15">
      <c r="A92" s="812" t="s">
        <v>926</v>
      </c>
      <c r="B92" s="814">
        <v>0.75</v>
      </c>
      <c r="C92" s="21">
        <v>0.25</v>
      </c>
      <c r="D92" s="26" t="s">
        <v>927</v>
      </c>
    </row>
    <row r="93" spans="1:4" ht="15">
      <c r="A93" s="813"/>
      <c r="B93" s="815"/>
      <c r="C93" s="20">
        <v>0.5</v>
      </c>
      <c r="D93" s="24" t="s">
        <v>82</v>
      </c>
    </row>
    <row r="94" spans="1:4" ht="15">
      <c r="A94" s="25" t="s">
        <v>83</v>
      </c>
      <c r="B94" s="42">
        <v>0.5</v>
      </c>
      <c r="C94" s="806">
        <v>1</v>
      </c>
      <c r="D94" s="799" t="s">
        <v>84</v>
      </c>
    </row>
    <row r="95" spans="1:4" ht="15">
      <c r="A95" s="25" t="s">
        <v>928</v>
      </c>
      <c r="B95" s="42">
        <v>0.5</v>
      </c>
      <c r="C95" s="807"/>
      <c r="D95" s="800"/>
    </row>
    <row r="96" spans="1:4" ht="30">
      <c r="A96" s="25" t="s">
        <v>146</v>
      </c>
      <c r="B96" s="42">
        <v>0.25</v>
      </c>
      <c r="C96" s="806">
        <v>0.5</v>
      </c>
      <c r="D96" s="799" t="s">
        <v>147</v>
      </c>
    </row>
    <row r="97" spans="1:4" ht="15">
      <c r="A97" s="25" t="s">
        <v>148</v>
      </c>
      <c r="B97" s="42">
        <v>0.25</v>
      </c>
      <c r="C97" s="807"/>
      <c r="D97" s="808"/>
    </row>
    <row r="98" spans="1:4" ht="15">
      <c r="A98" s="25" t="s">
        <v>150</v>
      </c>
      <c r="B98" s="42">
        <v>1</v>
      </c>
      <c r="C98" s="804">
        <v>3</v>
      </c>
      <c r="D98" s="801" t="s">
        <v>149</v>
      </c>
    </row>
    <row r="99" spans="1:4" ht="45">
      <c r="A99" s="25" t="s">
        <v>159</v>
      </c>
      <c r="B99" s="42">
        <v>1</v>
      </c>
      <c r="C99" s="804"/>
      <c r="D99" s="802"/>
    </row>
    <row r="100" spans="1:4" ht="15.75" thickBot="1">
      <c r="A100" s="30" t="s">
        <v>160</v>
      </c>
      <c r="B100" s="31">
        <v>1</v>
      </c>
      <c r="C100" s="805"/>
      <c r="D100" s="803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929</v>
      </c>
      <c r="B104" s="13"/>
      <c r="C104" s="48"/>
      <c r="D104" s="18" t="s">
        <v>842</v>
      </c>
    </row>
    <row r="105" spans="1:4" ht="15">
      <c r="A105" s="13" t="s">
        <v>930</v>
      </c>
      <c r="B105" s="13"/>
      <c r="C105" s="48"/>
      <c r="D105" s="18"/>
    </row>
    <row r="106" spans="1:4" ht="15">
      <c r="A106" s="13" t="s">
        <v>931</v>
      </c>
      <c r="B106" s="13"/>
      <c r="C106" s="48"/>
      <c r="D106" s="18" t="s">
        <v>932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0">
    <mergeCell ref="D45:D50"/>
    <mergeCell ref="C45:C50"/>
    <mergeCell ref="D37:D39"/>
    <mergeCell ref="B92:B93"/>
    <mergeCell ref="A90:A91"/>
    <mergeCell ref="A88:D88"/>
    <mergeCell ref="A80:A81"/>
    <mergeCell ref="B80:B81"/>
    <mergeCell ref="B90:B91"/>
    <mergeCell ref="D53:D54"/>
    <mergeCell ref="B61:B64"/>
    <mergeCell ref="C53:C54"/>
    <mergeCell ref="A61:A64"/>
    <mergeCell ref="C37:C39"/>
    <mergeCell ref="A73:A74"/>
    <mergeCell ref="B73:B74"/>
    <mergeCell ref="A8:A9"/>
    <mergeCell ref="B8:B9"/>
    <mergeCell ref="A28:D28"/>
    <mergeCell ref="C29:C33"/>
    <mergeCell ref="C34:C36"/>
    <mergeCell ref="B13:B16"/>
    <mergeCell ref="B17:B19"/>
    <mergeCell ref="B21:B22"/>
    <mergeCell ref="A21:A22"/>
    <mergeCell ref="A17:A19"/>
    <mergeCell ref="A13:A16"/>
    <mergeCell ref="D34:D36"/>
    <mergeCell ref="C98:C100"/>
    <mergeCell ref="D98:D100"/>
    <mergeCell ref="C96:C97"/>
    <mergeCell ref="C41:C44"/>
    <mergeCell ref="D41:D44"/>
    <mergeCell ref="D51:D52"/>
    <mergeCell ref="C51:C52"/>
    <mergeCell ref="D71:D72"/>
    <mergeCell ref="D96:D97"/>
    <mergeCell ref="D94:D95"/>
    <mergeCell ref="C94:C95"/>
    <mergeCell ref="D77:D79"/>
    <mergeCell ref="C77:C79"/>
    <mergeCell ref="A69:D69"/>
    <mergeCell ref="C71:C72"/>
    <mergeCell ref="A92:A93"/>
    <mergeCell ref="C6:C7"/>
    <mergeCell ref="D6:D7"/>
    <mergeCell ref="A1:D1"/>
    <mergeCell ref="A4:B4"/>
    <mergeCell ref="C4:D4"/>
    <mergeCell ref="A5:D5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Zeros="0" zoomScale="75" workbookViewId="0">
      <selection activeCell="F7" sqref="F7"/>
    </sheetView>
  </sheetViews>
  <sheetFormatPr defaultRowHeight="15"/>
  <cols>
    <col min="1" max="1" width="23.140625" style="12" customWidth="1"/>
    <col min="2" max="3" width="10.7109375" style="12" customWidth="1"/>
    <col min="4" max="4" width="12.140625" style="12" customWidth="1"/>
    <col min="5" max="5" width="10.7109375" style="12" customWidth="1"/>
    <col min="6" max="6" width="11.42578125" style="12" customWidth="1"/>
    <col min="7" max="7" width="12" style="12" customWidth="1"/>
    <col min="8" max="8" width="10.7109375" style="12" customWidth="1"/>
    <col min="9" max="9" width="11.7109375" style="12" customWidth="1"/>
    <col min="10" max="10" width="13" style="12" customWidth="1"/>
    <col min="11" max="11" width="10.7109375" style="12" customWidth="1"/>
    <col min="12" max="12" width="11.42578125" style="12" customWidth="1"/>
    <col min="13" max="13" width="12.85546875" style="12" customWidth="1"/>
    <col min="14" max="14" width="10.7109375" style="12" customWidth="1"/>
    <col min="15" max="15" width="11.85546875" style="12" customWidth="1"/>
    <col min="16" max="16" width="12" style="12" customWidth="1"/>
  </cols>
  <sheetData>
    <row r="1" spans="1:16" s="63" customFormat="1" ht="15.75">
      <c r="A1" s="842" t="s">
        <v>936</v>
      </c>
      <c r="B1" s="842"/>
      <c r="C1" s="842"/>
      <c r="D1" s="842"/>
      <c r="E1" s="842"/>
      <c r="F1" s="842"/>
      <c r="G1" s="842"/>
      <c r="H1" s="842"/>
      <c r="I1" s="842"/>
      <c r="J1" s="842"/>
      <c r="K1" s="842"/>
      <c r="L1" s="842"/>
      <c r="M1" s="842"/>
      <c r="N1" s="842"/>
      <c r="O1" s="842"/>
      <c r="P1" s="842"/>
    </row>
    <row r="2" spans="1:16" s="63" customFormat="1" ht="15.75">
      <c r="A2" s="842" t="s">
        <v>180</v>
      </c>
      <c r="B2" s="842"/>
      <c r="C2" s="842"/>
      <c r="D2" s="842"/>
      <c r="E2" s="842"/>
      <c r="F2" s="842"/>
      <c r="G2" s="842"/>
      <c r="H2" s="842"/>
      <c r="I2" s="842"/>
      <c r="J2" s="842"/>
      <c r="K2" s="842"/>
      <c r="L2" s="842"/>
      <c r="M2" s="842"/>
      <c r="N2" s="842"/>
      <c r="O2" s="842"/>
      <c r="P2" s="842"/>
    </row>
    <row r="3" spans="1:16" s="63" customFormat="1" ht="15.75" thickBot="1">
      <c r="A3" s="12"/>
      <c r="B3" s="12" t="s">
        <v>937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63" customFormat="1">
      <c r="A4" s="843" t="s">
        <v>938</v>
      </c>
      <c r="B4" s="845" t="s">
        <v>939</v>
      </c>
      <c r="C4" s="845" t="s">
        <v>656</v>
      </c>
      <c r="D4" s="845" t="s">
        <v>181</v>
      </c>
      <c r="E4" s="839" t="s">
        <v>940</v>
      </c>
      <c r="F4" s="840"/>
      <c r="G4" s="840"/>
      <c r="H4" s="840"/>
      <c r="I4" s="840"/>
      <c r="J4" s="840"/>
      <c r="K4" s="840"/>
      <c r="L4" s="840"/>
      <c r="M4" s="840"/>
      <c r="N4" s="840"/>
      <c r="O4" s="840"/>
      <c r="P4" s="841"/>
    </row>
    <row r="5" spans="1:16" s="63" customFormat="1" ht="45">
      <c r="A5" s="844"/>
      <c r="B5" s="846"/>
      <c r="C5" s="846"/>
      <c r="D5" s="846"/>
      <c r="E5" s="10" t="s">
        <v>941</v>
      </c>
      <c r="F5" s="10" t="s">
        <v>942</v>
      </c>
      <c r="G5" s="10" t="s">
        <v>181</v>
      </c>
      <c r="H5" s="10" t="s">
        <v>943</v>
      </c>
      <c r="I5" s="10" t="s">
        <v>942</v>
      </c>
      <c r="J5" s="10" t="s">
        <v>181</v>
      </c>
      <c r="K5" s="10" t="s">
        <v>944</v>
      </c>
      <c r="L5" s="10" t="s">
        <v>942</v>
      </c>
      <c r="M5" s="10" t="s">
        <v>181</v>
      </c>
      <c r="N5" s="10" t="s">
        <v>945</v>
      </c>
      <c r="O5" s="10" t="s">
        <v>942</v>
      </c>
      <c r="P5" s="10" t="s">
        <v>181</v>
      </c>
    </row>
    <row r="6" spans="1:16" s="63" customFormat="1" ht="19.5" customHeight="1">
      <c r="A6" s="64" t="s">
        <v>946</v>
      </c>
      <c r="B6" s="10">
        <f t="shared" ref="B6:B32" si="0">E6+H6+K6+N6</f>
        <v>22.25</v>
      </c>
      <c r="C6" s="10">
        <f t="shared" ref="C6:C32" si="1">F6+I6+L6+O6</f>
        <v>5583.25</v>
      </c>
      <c r="D6" s="10">
        <f t="shared" ref="D6:D32" si="2">G6+J6+M6+P6</f>
        <v>66999</v>
      </c>
      <c r="E6" s="10">
        <v>4</v>
      </c>
      <c r="F6" s="10">
        <v>1634.15</v>
      </c>
      <c r="G6" s="10">
        <f>F6*12</f>
        <v>19609.8</v>
      </c>
      <c r="H6" s="10">
        <v>1</v>
      </c>
      <c r="I6" s="10">
        <v>259</v>
      </c>
      <c r="J6" s="10">
        <f>I6*12</f>
        <v>3108</v>
      </c>
      <c r="K6" s="10">
        <v>0</v>
      </c>
      <c r="L6" s="10">
        <v>0</v>
      </c>
      <c r="M6" s="10">
        <f>L6*12</f>
        <v>0</v>
      </c>
      <c r="N6" s="10">
        <v>17.25</v>
      </c>
      <c r="O6" s="10">
        <v>3690.1</v>
      </c>
      <c r="P6" s="10">
        <f>O6*12</f>
        <v>44281.2</v>
      </c>
    </row>
    <row r="7" spans="1:16" s="63" customFormat="1" ht="30">
      <c r="A7" s="64" t="s">
        <v>947</v>
      </c>
      <c r="B7" s="10">
        <f t="shared" si="0"/>
        <v>7.25</v>
      </c>
      <c r="C7" s="10">
        <f t="shared" si="1"/>
        <v>1625.35</v>
      </c>
      <c r="D7" s="10">
        <f t="shared" si="2"/>
        <v>19504.2</v>
      </c>
      <c r="E7" s="10">
        <v>2</v>
      </c>
      <c r="F7" s="10">
        <v>527.1</v>
      </c>
      <c r="G7" s="10">
        <f t="shared" ref="G7:G31" si="3">F7*12</f>
        <v>6325.2</v>
      </c>
      <c r="H7" s="10">
        <v>4.25</v>
      </c>
      <c r="I7" s="10">
        <v>907.25</v>
      </c>
      <c r="J7" s="10">
        <f t="shared" ref="J7:J32" si="4">I7*12</f>
        <v>10887</v>
      </c>
      <c r="K7" s="10">
        <v>0</v>
      </c>
      <c r="L7" s="10">
        <v>0</v>
      </c>
      <c r="M7" s="10">
        <f t="shared" ref="M7:M33" si="5">L7*12</f>
        <v>0</v>
      </c>
      <c r="N7" s="10">
        <v>1</v>
      </c>
      <c r="O7" s="10">
        <v>191</v>
      </c>
      <c r="P7" s="10">
        <f t="shared" ref="P7:P32" si="6">O7*12</f>
        <v>2292</v>
      </c>
    </row>
    <row r="8" spans="1:16" s="63" customFormat="1" ht="20.25" customHeight="1">
      <c r="A8" s="64" t="s">
        <v>948</v>
      </c>
      <c r="B8" s="10">
        <f t="shared" si="0"/>
        <v>7.25</v>
      </c>
      <c r="C8" s="10">
        <f t="shared" si="1"/>
        <v>1460.35</v>
      </c>
      <c r="D8" s="10">
        <f t="shared" si="2"/>
        <v>17524.2</v>
      </c>
      <c r="E8" s="10">
        <v>0.25</v>
      </c>
      <c r="F8" s="10">
        <v>62.75</v>
      </c>
      <c r="G8" s="10">
        <f t="shared" si="3"/>
        <v>753</v>
      </c>
      <c r="H8" s="10">
        <v>1</v>
      </c>
      <c r="I8" s="10">
        <v>221</v>
      </c>
      <c r="J8" s="10">
        <f t="shared" si="4"/>
        <v>2652</v>
      </c>
      <c r="K8" s="10">
        <v>0</v>
      </c>
      <c r="L8" s="10">
        <v>0</v>
      </c>
      <c r="M8" s="10">
        <f t="shared" si="5"/>
        <v>0</v>
      </c>
      <c r="N8" s="10">
        <v>6</v>
      </c>
      <c r="O8" s="10">
        <v>1176.5999999999999</v>
      </c>
      <c r="P8" s="10">
        <f t="shared" si="6"/>
        <v>14119.2</v>
      </c>
    </row>
    <row r="9" spans="1:16" s="63" customFormat="1" ht="18.75" customHeight="1">
      <c r="A9" s="64" t="s">
        <v>949</v>
      </c>
      <c r="B9" s="10">
        <f t="shared" si="0"/>
        <v>7.5</v>
      </c>
      <c r="C9" s="10">
        <f t="shared" si="1"/>
        <v>1416</v>
      </c>
      <c r="D9" s="10">
        <f t="shared" si="2"/>
        <v>16992</v>
      </c>
      <c r="E9" s="10">
        <v>0</v>
      </c>
      <c r="F9" s="10">
        <v>0</v>
      </c>
      <c r="G9" s="10">
        <f t="shared" si="3"/>
        <v>0</v>
      </c>
      <c r="H9" s="10">
        <v>1.25</v>
      </c>
      <c r="I9" s="10">
        <v>272.25</v>
      </c>
      <c r="J9" s="10">
        <f t="shared" si="4"/>
        <v>3267</v>
      </c>
      <c r="K9" s="10">
        <v>6.25</v>
      </c>
      <c r="L9" s="10">
        <v>1143.75</v>
      </c>
      <c r="M9" s="10">
        <f t="shared" si="5"/>
        <v>13725</v>
      </c>
      <c r="N9" s="10">
        <v>0</v>
      </c>
      <c r="O9" s="10">
        <v>0</v>
      </c>
      <c r="P9" s="10">
        <f t="shared" si="6"/>
        <v>0</v>
      </c>
    </row>
    <row r="10" spans="1:16" s="63" customFormat="1" ht="17.25" customHeight="1">
      <c r="A10" s="64" t="s">
        <v>950</v>
      </c>
      <c r="B10" s="10">
        <f t="shared" si="0"/>
        <v>10</v>
      </c>
      <c r="C10" s="10">
        <f t="shared" si="1"/>
        <v>2427.4</v>
      </c>
      <c r="D10" s="10">
        <f t="shared" si="2"/>
        <v>29128.799999999999</v>
      </c>
      <c r="E10" s="10">
        <v>0.5</v>
      </c>
      <c r="F10" s="10">
        <v>125.5</v>
      </c>
      <c r="G10" s="10">
        <f t="shared" si="3"/>
        <v>1506</v>
      </c>
      <c r="H10" s="10">
        <v>8.5</v>
      </c>
      <c r="I10" s="10">
        <v>2118.9</v>
      </c>
      <c r="J10" s="10">
        <f t="shared" si="4"/>
        <v>25426.799999999999</v>
      </c>
      <c r="K10" s="10">
        <v>1</v>
      </c>
      <c r="L10" s="10">
        <v>183</v>
      </c>
      <c r="M10" s="10">
        <f t="shared" si="5"/>
        <v>2196</v>
      </c>
      <c r="N10" s="10">
        <v>0</v>
      </c>
      <c r="O10" s="10">
        <v>0</v>
      </c>
      <c r="P10" s="10">
        <f t="shared" si="6"/>
        <v>0</v>
      </c>
    </row>
    <row r="11" spans="1:16" s="63" customFormat="1" ht="19.5" customHeight="1">
      <c r="A11" s="64" t="s">
        <v>951</v>
      </c>
      <c r="B11" s="10">
        <f t="shared" si="0"/>
        <v>8</v>
      </c>
      <c r="C11" s="10">
        <f t="shared" si="1"/>
        <v>2282.29</v>
      </c>
      <c r="D11" s="10">
        <f t="shared" si="2"/>
        <v>27387.48</v>
      </c>
      <c r="E11" s="10">
        <v>2.75</v>
      </c>
      <c r="F11" s="10">
        <v>822.65</v>
      </c>
      <c r="G11" s="10">
        <f t="shared" si="3"/>
        <v>9871.7999999999993</v>
      </c>
      <c r="H11" s="10">
        <v>4.25</v>
      </c>
      <c r="I11" s="10">
        <v>1249.19</v>
      </c>
      <c r="J11" s="10">
        <f t="shared" si="4"/>
        <v>14990.28</v>
      </c>
      <c r="K11" s="10">
        <v>1</v>
      </c>
      <c r="L11" s="10">
        <v>210.45</v>
      </c>
      <c r="M11" s="10">
        <f t="shared" si="5"/>
        <v>2525.4</v>
      </c>
      <c r="N11" s="10">
        <v>0</v>
      </c>
      <c r="O11" s="10">
        <v>0</v>
      </c>
      <c r="P11" s="10">
        <f t="shared" si="6"/>
        <v>0</v>
      </c>
    </row>
    <row r="12" spans="1:16" s="63" customFormat="1" ht="18.75" customHeight="1">
      <c r="A12" s="64" t="s">
        <v>952</v>
      </c>
      <c r="B12" s="10">
        <f t="shared" si="0"/>
        <v>19.75</v>
      </c>
      <c r="C12" s="10">
        <f t="shared" si="1"/>
        <v>5444.91</v>
      </c>
      <c r="D12" s="10">
        <f t="shared" si="2"/>
        <v>65338.92</v>
      </c>
      <c r="E12" s="10">
        <v>3.5</v>
      </c>
      <c r="F12" s="10">
        <v>1304.81</v>
      </c>
      <c r="G12" s="10">
        <f t="shared" si="3"/>
        <v>15657.72</v>
      </c>
      <c r="H12" s="10">
        <v>13</v>
      </c>
      <c r="I12" s="10">
        <v>3456.14</v>
      </c>
      <c r="J12" s="10">
        <f t="shared" si="4"/>
        <v>41473.68</v>
      </c>
      <c r="K12" s="10">
        <v>3.25</v>
      </c>
      <c r="L12" s="10">
        <v>683.96</v>
      </c>
      <c r="M12" s="10">
        <f t="shared" si="5"/>
        <v>8207.52</v>
      </c>
      <c r="N12" s="10">
        <v>0</v>
      </c>
      <c r="O12" s="10">
        <v>0</v>
      </c>
      <c r="P12" s="10">
        <f t="shared" si="6"/>
        <v>0</v>
      </c>
    </row>
    <row r="13" spans="1:16" s="63" customFormat="1" ht="27.75" customHeight="1">
      <c r="A13" s="64" t="s">
        <v>953</v>
      </c>
      <c r="B13" s="10">
        <f t="shared" si="0"/>
        <v>15.75</v>
      </c>
      <c r="C13" s="10">
        <f t="shared" si="1"/>
        <v>3872</v>
      </c>
      <c r="D13" s="10">
        <f t="shared" si="2"/>
        <v>46464</v>
      </c>
      <c r="E13" s="10">
        <v>7.25</v>
      </c>
      <c r="F13" s="10">
        <v>2048</v>
      </c>
      <c r="G13" s="10">
        <f t="shared" si="3"/>
        <v>24576</v>
      </c>
      <c r="H13" s="10">
        <v>6.5</v>
      </c>
      <c r="I13" s="10">
        <v>1458</v>
      </c>
      <c r="J13" s="10">
        <f t="shared" si="4"/>
        <v>17496</v>
      </c>
      <c r="K13" s="10">
        <v>2</v>
      </c>
      <c r="L13" s="10">
        <v>366</v>
      </c>
      <c r="M13" s="10">
        <f t="shared" si="5"/>
        <v>4392</v>
      </c>
      <c r="N13" s="10">
        <v>0</v>
      </c>
      <c r="O13" s="10">
        <v>0</v>
      </c>
      <c r="P13" s="10">
        <f t="shared" si="6"/>
        <v>0</v>
      </c>
    </row>
    <row r="14" spans="1:16" s="63" customFormat="1" ht="18" customHeight="1">
      <c r="A14" s="64" t="s">
        <v>954</v>
      </c>
      <c r="B14" s="10">
        <f t="shared" si="0"/>
        <v>3</v>
      </c>
      <c r="C14" s="10">
        <f t="shared" si="1"/>
        <v>579</v>
      </c>
      <c r="D14" s="10">
        <f t="shared" si="2"/>
        <v>6948</v>
      </c>
      <c r="E14" s="10">
        <v>0</v>
      </c>
      <c r="F14" s="10">
        <v>0</v>
      </c>
      <c r="G14" s="10">
        <f t="shared" si="3"/>
        <v>0</v>
      </c>
      <c r="H14" s="10">
        <v>1</v>
      </c>
      <c r="I14" s="10">
        <v>213</v>
      </c>
      <c r="J14" s="10">
        <f t="shared" si="4"/>
        <v>2556</v>
      </c>
      <c r="K14" s="10">
        <v>2</v>
      </c>
      <c r="L14" s="10">
        <v>366</v>
      </c>
      <c r="M14" s="10">
        <f t="shared" si="5"/>
        <v>4392</v>
      </c>
      <c r="N14" s="10">
        <v>0</v>
      </c>
      <c r="O14" s="10">
        <v>0</v>
      </c>
      <c r="P14" s="10">
        <f t="shared" si="6"/>
        <v>0</v>
      </c>
    </row>
    <row r="15" spans="1:16" s="63" customFormat="1" ht="18.75" customHeight="1">
      <c r="A15" s="64" t="s">
        <v>955</v>
      </c>
      <c r="B15" s="10">
        <f t="shared" si="0"/>
        <v>10</v>
      </c>
      <c r="C15" s="10">
        <f t="shared" si="1"/>
        <v>1961</v>
      </c>
      <c r="D15" s="10">
        <f t="shared" si="2"/>
        <v>23532</v>
      </c>
      <c r="E15" s="10"/>
      <c r="F15" s="10"/>
      <c r="G15" s="10">
        <f t="shared" si="3"/>
        <v>0</v>
      </c>
      <c r="H15" s="10">
        <v>4.5</v>
      </c>
      <c r="I15" s="10">
        <v>958.5</v>
      </c>
      <c r="J15" s="10">
        <f t="shared" si="4"/>
        <v>11502</v>
      </c>
      <c r="K15" s="10">
        <v>4.5</v>
      </c>
      <c r="L15" s="10">
        <v>823.5</v>
      </c>
      <c r="M15" s="10">
        <f t="shared" si="5"/>
        <v>9882</v>
      </c>
      <c r="N15" s="10">
        <v>1</v>
      </c>
      <c r="O15" s="10">
        <v>179</v>
      </c>
      <c r="P15" s="10">
        <f t="shared" si="6"/>
        <v>2148</v>
      </c>
    </row>
    <row r="16" spans="1:16" s="63" customFormat="1" ht="18.75" customHeight="1">
      <c r="A16" s="64" t="s">
        <v>956</v>
      </c>
      <c r="B16" s="10">
        <f t="shared" si="0"/>
        <v>1</v>
      </c>
      <c r="C16" s="10">
        <f t="shared" si="1"/>
        <v>273.58</v>
      </c>
      <c r="D16" s="10">
        <f t="shared" si="2"/>
        <v>3282.96</v>
      </c>
      <c r="E16" s="10">
        <v>0.5</v>
      </c>
      <c r="F16" s="10">
        <v>168.35</v>
      </c>
      <c r="G16" s="10">
        <f t="shared" si="3"/>
        <v>2020.2</v>
      </c>
      <c r="H16" s="10">
        <v>0</v>
      </c>
      <c r="I16" s="10">
        <v>0</v>
      </c>
      <c r="J16" s="10">
        <f t="shared" si="4"/>
        <v>0</v>
      </c>
      <c r="K16" s="10">
        <v>0.5</v>
      </c>
      <c r="L16" s="10">
        <v>105.23</v>
      </c>
      <c r="M16" s="10">
        <f t="shared" si="5"/>
        <v>1262.76</v>
      </c>
      <c r="N16" s="10">
        <v>0</v>
      </c>
      <c r="O16" s="10">
        <v>0</v>
      </c>
      <c r="P16" s="10">
        <f t="shared" si="6"/>
        <v>0</v>
      </c>
    </row>
    <row r="17" spans="1:16" s="63" customFormat="1" ht="18" customHeight="1">
      <c r="A17" s="64" t="s">
        <v>957</v>
      </c>
      <c r="B17" s="10">
        <f t="shared" si="0"/>
        <v>15.5</v>
      </c>
      <c r="C17" s="10">
        <f t="shared" si="1"/>
        <v>3353.9</v>
      </c>
      <c r="D17" s="10">
        <f t="shared" si="2"/>
        <v>40246.800000000003</v>
      </c>
      <c r="E17" s="10">
        <v>1.5</v>
      </c>
      <c r="F17" s="10">
        <v>480.6</v>
      </c>
      <c r="G17" s="10">
        <f t="shared" si="3"/>
        <v>5767.2</v>
      </c>
      <c r="H17" s="10">
        <v>7</v>
      </c>
      <c r="I17" s="10">
        <v>1548.3</v>
      </c>
      <c r="J17" s="10">
        <f t="shared" si="4"/>
        <v>18579.599999999999</v>
      </c>
      <c r="K17" s="10">
        <v>7</v>
      </c>
      <c r="L17" s="10">
        <v>1325</v>
      </c>
      <c r="M17" s="10">
        <f t="shared" si="5"/>
        <v>15900</v>
      </c>
      <c r="N17" s="10">
        <v>0</v>
      </c>
      <c r="O17" s="10">
        <v>0</v>
      </c>
      <c r="P17" s="10">
        <f t="shared" si="6"/>
        <v>0</v>
      </c>
    </row>
    <row r="18" spans="1:16" s="63" customFormat="1" ht="18" customHeight="1">
      <c r="A18" s="64" t="s">
        <v>958</v>
      </c>
      <c r="B18" s="10">
        <f t="shared" si="0"/>
        <v>12.25</v>
      </c>
      <c r="C18" s="10">
        <f t="shared" si="1"/>
        <v>2657.25</v>
      </c>
      <c r="D18" s="10">
        <f t="shared" si="2"/>
        <v>31887</v>
      </c>
      <c r="E18" s="10">
        <v>1</v>
      </c>
      <c r="F18" s="10">
        <v>367.4</v>
      </c>
      <c r="G18" s="10">
        <f t="shared" si="3"/>
        <v>4408.8</v>
      </c>
      <c r="H18" s="10">
        <v>5.5</v>
      </c>
      <c r="I18" s="10">
        <v>1201.5999999999999</v>
      </c>
      <c r="J18" s="10">
        <f t="shared" si="4"/>
        <v>14419.2</v>
      </c>
      <c r="K18" s="10">
        <v>5.75</v>
      </c>
      <c r="L18" s="10">
        <v>1088.25</v>
      </c>
      <c r="M18" s="10">
        <f t="shared" si="5"/>
        <v>13059</v>
      </c>
      <c r="N18" s="10">
        <v>0</v>
      </c>
      <c r="O18" s="10">
        <v>0</v>
      </c>
      <c r="P18" s="10">
        <f t="shared" si="6"/>
        <v>0</v>
      </c>
    </row>
    <row r="19" spans="1:16" s="63" customFormat="1" ht="18.75" customHeight="1">
      <c r="A19" s="64" t="s">
        <v>959</v>
      </c>
      <c r="B19" s="10">
        <f t="shared" si="0"/>
        <v>44.75</v>
      </c>
      <c r="C19" s="10">
        <f t="shared" si="1"/>
        <v>11243.49</v>
      </c>
      <c r="D19" s="10">
        <f t="shared" si="2"/>
        <v>134921.88</v>
      </c>
      <c r="E19" s="10">
        <v>9.5</v>
      </c>
      <c r="F19" s="10">
        <v>3307.25</v>
      </c>
      <c r="G19" s="10">
        <f t="shared" si="3"/>
        <v>39687</v>
      </c>
      <c r="H19" s="10">
        <v>19.75</v>
      </c>
      <c r="I19" s="10">
        <v>4891.46</v>
      </c>
      <c r="J19" s="10">
        <f t="shared" si="4"/>
        <v>58697.52</v>
      </c>
      <c r="K19" s="10">
        <v>15.5</v>
      </c>
      <c r="L19" s="10">
        <v>3044.78</v>
      </c>
      <c r="M19" s="10">
        <f t="shared" si="5"/>
        <v>36537.360000000001</v>
      </c>
      <c r="N19" s="10">
        <v>0</v>
      </c>
      <c r="O19" s="10">
        <v>0</v>
      </c>
      <c r="P19" s="10">
        <f t="shared" si="6"/>
        <v>0</v>
      </c>
    </row>
    <row r="20" spans="1:16" s="63" customFormat="1" ht="15.75" customHeight="1">
      <c r="A20" s="64" t="s">
        <v>960</v>
      </c>
      <c r="B20" s="10">
        <f t="shared" si="0"/>
        <v>12.5</v>
      </c>
      <c r="C20" s="10">
        <f t="shared" si="1"/>
        <v>2592.5</v>
      </c>
      <c r="D20" s="10">
        <f t="shared" si="2"/>
        <v>31110</v>
      </c>
      <c r="E20" s="10">
        <v>1</v>
      </c>
      <c r="F20" s="10">
        <v>251</v>
      </c>
      <c r="G20" s="10">
        <f t="shared" si="3"/>
        <v>3012</v>
      </c>
      <c r="H20" s="10">
        <v>5.5</v>
      </c>
      <c r="I20" s="10">
        <v>1207.5</v>
      </c>
      <c r="J20" s="10">
        <f t="shared" si="4"/>
        <v>14490</v>
      </c>
      <c r="K20" s="10">
        <v>6</v>
      </c>
      <c r="L20" s="10">
        <v>1134</v>
      </c>
      <c r="M20" s="10">
        <f t="shared" si="5"/>
        <v>13608</v>
      </c>
      <c r="N20" s="10">
        <v>0</v>
      </c>
      <c r="O20" s="10">
        <v>0</v>
      </c>
      <c r="P20" s="10">
        <f t="shared" si="6"/>
        <v>0</v>
      </c>
    </row>
    <row r="21" spans="1:16" s="63" customFormat="1" ht="20.25" customHeight="1">
      <c r="A21" s="64" t="s">
        <v>961</v>
      </c>
      <c r="B21" s="10">
        <f t="shared" si="0"/>
        <v>24.25</v>
      </c>
      <c r="C21" s="10">
        <f t="shared" si="1"/>
        <v>5864.43</v>
      </c>
      <c r="D21" s="10">
        <f t="shared" si="2"/>
        <v>70373.16</v>
      </c>
      <c r="E21" s="10">
        <v>1.5</v>
      </c>
      <c r="F21" s="10">
        <v>478.69</v>
      </c>
      <c r="G21" s="10">
        <f t="shared" si="3"/>
        <v>5744.28</v>
      </c>
      <c r="H21" s="10">
        <v>11</v>
      </c>
      <c r="I21" s="10">
        <v>2811.75</v>
      </c>
      <c r="J21" s="10">
        <f t="shared" si="4"/>
        <v>33741</v>
      </c>
      <c r="K21" s="10">
        <v>11.75</v>
      </c>
      <c r="L21" s="10">
        <v>2573.9899999999998</v>
      </c>
      <c r="M21" s="10">
        <f t="shared" si="5"/>
        <v>30887.88</v>
      </c>
      <c r="N21" s="10">
        <v>0</v>
      </c>
      <c r="O21" s="10">
        <v>0</v>
      </c>
      <c r="P21" s="10">
        <f t="shared" si="6"/>
        <v>0</v>
      </c>
    </row>
    <row r="22" spans="1:16" s="63" customFormat="1" ht="15" customHeight="1">
      <c r="A22" s="64" t="s">
        <v>24</v>
      </c>
      <c r="B22" s="10">
        <f t="shared" si="0"/>
        <v>33.75</v>
      </c>
      <c r="C22" s="10">
        <f t="shared" si="1"/>
        <v>8079.88</v>
      </c>
      <c r="D22" s="10">
        <f t="shared" si="2"/>
        <v>96958.56</v>
      </c>
      <c r="E22" s="10">
        <v>6.25</v>
      </c>
      <c r="F22" s="10">
        <v>2193.1</v>
      </c>
      <c r="G22" s="10">
        <f t="shared" si="3"/>
        <v>26317.200000000001</v>
      </c>
      <c r="H22" s="10">
        <v>14.5</v>
      </c>
      <c r="I22" s="10">
        <v>3411.78</v>
      </c>
      <c r="J22" s="10">
        <f t="shared" si="4"/>
        <v>40941.360000000001</v>
      </c>
      <c r="K22" s="10">
        <v>13</v>
      </c>
      <c r="L22" s="10">
        <v>2475</v>
      </c>
      <c r="M22" s="10">
        <f t="shared" si="5"/>
        <v>29700</v>
      </c>
      <c r="N22" s="10">
        <v>0</v>
      </c>
      <c r="O22" s="10">
        <v>0</v>
      </c>
      <c r="P22" s="10">
        <f t="shared" si="6"/>
        <v>0</v>
      </c>
    </row>
    <row r="23" spans="1:16" s="63" customFormat="1" ht="18" customHeight="1">
      <c r="A23" s="64" t="s">
        <v>25</v>
      </c>
      <c r="B23" s="10">
        <f t="shared" si="0"/>
        <v>3</v>
      </c>
      <c r="C23" s="10">
        <f t="shared" si="1"/>
        <v>738.25</v>
      </c>
      <c r="D23" s="10">
        <f t="shared" si="2"/>
        <v>8859</v>
      </c>
      <c r="E23" s="10">
        <v>1</v>
      </c>
      <c r="F23" s="10">
        <v>334.25</v>
      </c>
      <c r="G23" s="10">
        <f t="shared" si="3"/>
        <v>4011</v>
      </c>
      <c r="H23" s="10">
        <v>1</v>
      </c>
      <c r="I23" s="10">
        <v>213</v>
      </c>
      <c r="J23" s="10">
        <f t="shared" si="4"/>
        <v>2556</v>
      </c>
      <c r="K23" s="10">
        <v>1</v>
      </c>
      <c r="L23" s="10">
        <v>191</v>
      </c>
      <c r="M23" s="10">
        <f t="shared" si="5"/>
        <v>2292</v>
      </c>
      <c r="N23" s="10">
        <v>0</v>
      </c>
      <c r="O23" s="10">
        <v>0</v>
      </c>
      <c r="P23" s="10">
        <f t="shared" si="6"/>
        <v>0</v>
      </c>
    </row>
    <row r="24" spans="1:16" s="63" customFormat="1" ht="18" customHeight="1">
      <c r="A24" s="64" t="s">
        <v>26</v>
      </c>
      <c r="B24" s="10">
        <f t="shared" si="0"/>
        <v>12.5</v>
      </c>
      <c r="C24" s="10">
        <f t="shared" si="1"/>
        <v>2634</v>
      </c>
      <c r="D24" s="10">
        <f t="shared" si="2"/>
        <v>31608</v>
      </c>
      <c r="E24" s="10">
        <v>1</v>
      </c>
      <c r="F24" s="10">
        <v>319</v>
      </c>
      <c r="G24" s="10">
        <f t="shared" si="3"/>
        <v>3828</v>
      </c>
      <c r="H24" s="10">
        <v>5.75</v>
      </c>
      <c r="I24" s="10">
        <v>1226.75</v>
      </c>
      <c r="J24" s="10">
        <f t="shared" si="4"/>
        <v>14721</v>
      </c>
      <c r="K24" s="10">
        <v>5.75</v>
      </c>
      <c r="L24" s="10">
        <v>1088.25</v>
      </c>
      <c r="M24" s="10">
        <f t="shared" si="5"/>
        <v>13059</v>
      </c>
      <c r="N24" s="10">
        <v>0</v>
      </c>
      <c r="O24" s="10">
        <v>0</v>
      </c>
      <c r="P24" s="10">
        <f t="shared" si="6"/>
        <v>0</v>
      </c>
    </row>
    <row r="25" spans="1:16" s="63" customFormat="1" ht="18.75" customHeight="1">
      <c r="A25" s="64" t="s">
        <v>27</v>
      </c>
      <c r="B25" s="10">
        <f t="shared" si="0"/>
        <v>36.5</v>
      </c>
      <c r="C25" s="10">
        <f t="shared" si="1"/>
        <v>8611.1200000000008</v>
      </c>
      <c r="D25" s="10">
        <f t="shared" si="2"/>
        <v>103333.44</v>
      </c>
      <c r="E25" s="10">
        <v>11</v>
      </c>
      <c r="F25" s="10">
        <v>3108.97</v>
      </c>
      <c r="G25" s="10">
        <f t="shared" si="3"/>
        <v>37307.64</v>
      </c>
      <c r="H25" s="10">
        <v>21.25</v>
      </c>
      <c r="I25" s="10">
        <v>4521.2</v>
      </c>
      <c r="J25" s="10">
        <f t="shared" si="4"/>
        <v>54254.400000000001</v>
      </c>
      <c r="K25" s="10">
        <v>3.25</v>
      </c>
      <c r="L25" s="10">
        <v>594.75</v>
      </c>
      <c r="M25" s="10">
        <f t="shared" si="5"/>
        <v>7137</v>
      </c>
      <c r="N25" s="10">
        <v>1</v>
      </c>
      <c r="O25" s="10">
        <v>386.2</v>
      </c>
      <c r="P25" s="10">
        <f t="shared" si="6"/>
        <v>4634.3999999999996</v>
      </c>
    </row>
    <row r="26" spans="1:16" s="63" customFormat="1" ht="19.5" customHeight="1">
      <c r="A26" s="64" t="s">
        <v>28</v>
      </c>
      <c r="B26" s="10">
        <f t="shared" si="0"/>
        <v>81.25</v>
      </c>
      <c r="C26" s="10">
        <f t="shared" si="1"/>
        <v>19170.52</v>
      </c>
      <c r="D26" s="10">
        <f t="shared" si="2"/>
        <v>230046.24</v>
      </c>
      <c r="E26" s="10">
        <v>27.5</v>
      </c>
      <c r="F26" s="10">
        <v>7845.21</v>
      </c>
      <c r="G26" s="10">
        <f t="shared" si="3"/>
        <v>94142.52</v>
      </c>
      <c r="H26" s="10">
        <v>42.75</v>
      </c>
      <c r="I26" s="10">
        <v>9306.31</v>
      </c>
      <c r="J26" s="10">
        <f t="shared" si="4"/>
        <v>111675.72</v>
      </c>
      <c r="K26" s="10">
        <v>10.5</v>
      </c>
      <c r="L26" s="10">
        <v>1929.5</v>
      </c>
      <c r="M26" s="10">
        <f t="shared" si="5"/>
        <v>23154</v>
      </c>
      <c r="N26" s="10">
        <v>0.5</v>
      </c>
      <c r="O26" s="10">
        <v>89.5</v>
      </c>
      <c r="P26" s="10">
        <f t="shared" si="6"/>
        <v>1074</v>
      </c>
    </row>
    <row r="27" spans="1:16" s="63" customFormat="1" ht="30">
      <c r="A27" s="64" t="s">
        <v>29</v>
      </c>
      <c r="B27" s="10">
        <f t="shared" si="0"/>
        <v>6.5</v>
      </c>
      <c r="C27" s="10">
        <f t="shared" si="1"/>
        <v>1624.4</v>
      </c>
      <c r="D27" s="10">
        <f t="shared" si="2"/>
        <v>19492.8</v>
      </c>
      <c r="E27" s="10">
        <v>2.75</v>
      </c>
      <c r="F27" s="10">
        <v>776.65</v>
      </c>
      <c r="G27" s="10">
        <f t="shared" si="3"/>
        <v>9319.7999999999993</v>
      </c>
      <c r="H27" s="10">
        <v>2.75</v>
      </c>
      <c r="I27" s="10">
        <v>664.75</v>
      </c>
      <c r="J27" s="10">
        <f t="shared" si="4"/>
        <v>7977</v>
      </c>
      <c r="K27" s="10">
        <v>1</v>
      </c>
      <c r="L27" s="10">
        <v>183</v>
      </c>
      <c r="M27" s="10">
        <f t="shared" si="5"/>
        <v>2196</v>
      </c>
      <c r="N27" s="10">
        <v>0</v>
      </c>
      <c r="O27" s="10">
        <v>0</v>
      </c>
      <c r="P27" s="10">
        <f t="shared" si="6"/>
        <v>0</v>
      </c>
    </row>
    <row r="28" spans="1:16" s="63" customFormat="1" ht="28.5" customHeight="1">
      <c r="A28" s="64" t="s">
        <v>30</v>
      </c>
      <c r="B28" s="10">
        <f t="shared" si="0"/>
        <v>4.5</v>
      </c>
      <c r="C28" s="10">
        <f t="shared" si="1"/>
        <v>1080.25</v>
      </c>
      <c r="D28" s="10">
        <f t="shared" si="2"/>
        <v>12963</v>
      </c>
      <c r="E28" s="10">
        <v>2.5</v>
      </c>
      <c r="F28" s="10">
        <v>682.25</v>
      </c>
      <c r="G28" s="10">
        <f t="shared" si="3"/>
        <v>8187</v>
      </c>
      <c r="H28" s="10">
        <v>1</v>
      </c>
      <c r="I28" s="10">
        <v>213</v>
      </c>
      <c r="J28" s="10">
        <f t="shared" si="4"/>
        <v>2556</v>
      </c>
      <c r="K28" s="10">
        <v>0</v>
      </c>
      <c r="L28" s="10">
        <v>0</v>
      </c>
      <c r="M28" s="10">
        <f t="shared" si="5"/>
        <v>0</v>
      </c>
      <c r="N28" s="10">
        <v>1</v>
      </c>
      <c r="O28" s="10">
        <v>185</v>
      </c>
      <c r="P28" s="10">
        <f t="shared" si="6"/>
        <v>2220</v>
      </c>
    </row>
    <row r="29" spans="1:16" s="63" customFormat="1" ht="21.75" customHeight="1">
      <c r="A29" s="64" t="s">
        <v>31</v>
      </c>
      <c r="B29" s="10">
        <f t="shared" si="0"/>
        <v>36.5</v>
      </c>
      <c r="C29" s="10">
        <f t="shared" si="1"/>
        <v>8273.9</v>
      </c>
      <c r="D29" s="10">
        <f t="shared" si="2"/>
        <v>99286.8</v>
      </c>
      <c r="E29" s="10">
        <v>0.5</v>
      </c>
      <c r="F29" s="10">
        <v>125.5</v>
      </c>
      <c r="G29" s="10">
        <f t="shared" si="3"/>
        <v>1506</v>
      </c>
      <c r="H29" s="10">
        <v>19.5</v>
      </c>
      <c r="I29" s="10">
        <v>4391.8</v>
      </c>
      <c r="J29" s="10">
        <f t="shared" si="4"/>
        <v>52701.599999999999</v>
      </c>
      <c r="K29" s="10">
        <v>3</v>
      </c>
      <c r="L29" s="10">
        <v>549</v>
      </c>
      <c r="M29" s="10">
        <f t="shared" si="5"/>
        <v>6588</v>
      </c>
      <c r="N29" s="10">
        <v>13.5</v>
      </c>
      <c r="O29" s="10">
        <v>3207.6</v>
      </c>
      <c r="P29" s="10">
        <f t="shared" si="6"/>
        <v>38491.199999999997</v>
      </c>
    </row>
    <row r="30" spans="1:16" s="63" customFormat="1" ht="21.75" customHeight="1">
      <c r="A30" s="64" t="s">
        <v>32</v>
      </c>
      <c r="B30" s="10">
        <f t="shared" si="0"/>
        <v>10.5</v>
      </c>
      <c r="C30" s="10">
        <f t="shared" si="1"/>
        <v>2357.73</v>
      </c>
      <c r="D30" s="10">
        <f t="shared" si="2"/>
        <v>28292.76</v>
      </c>
      <c r="E30" s="10">
        <v>0</v>
      </c>
      <c r="F30" s="10">
        <v>0</v>
      </c>
      <c r="G30" s="10">
        <f t="shared" si="3"/>
        <v>0</v>
      </c>
      <c r="H30" s="10">
        <v>0</v>
      </c>
      <c r="I30" s="10">
        <v>0</v>
      </c>
      <c r="J30" s="10">
        <f t="shared" si="4"/>
        <v>0</v>
      </c>
      <c r="K30" s="10">
        <v>0</v>
      </c>
      <c r="L30" s="10">
        <v>0</v>
      </c>
      <c r="M30" s="10">
        <f t="shared" si="5"/>
        <v>0</v>
      </c>
      <c r="N30" s="10">
        <v>10.5</v>
      </c>
      <c r="O30" s="10">
        <v>2357.73</v>
      </c>
      <c r="P30" s="10">
        <f t="shared" si="6"/>
        <v>28292.76</v>
      </c>
    </row>
    <row r="31" spans="1:16" s="63" customFormat="1">
      <c r="A31" s="64" t="s">
        <v>33</v>
      </c>
      <c r="B31" s="10">
        <f t="shared" si="0"/>
        <v>29.5</v>
      </c>
      <c r="C31" s="10">
        <f t="shared" si="1"/>
        <v>5608.73</v>
      </c>
      <c r="D31" s="10">
        <f t="shared" si="2"/>
        <v>67304.759999999995</v>
      </c>
      <c r="E31" s="10">
        <v>0</v>
      </c>
      <c r="F31" s="10">
        <v>0</v>
      </c>
      <c r="G31" s="10">
        <f t="shared" si="3"/>
        <v>0</v>
      </c>
      <c r="H31" s="10">
        <v>0</v>
      </c>
      <c r="I31" s="10">
        <v>0</v>
      </c>
      <c r="J31" s="10">
        <f t="shared" si="4"/>
        <v>0</v>
      </c>
      <c r="K31" s="10">
        <v>0</v>
      </c>
      <c r="L31" s="10">
        <v>0</v>
      </c>
      <c r="M31" s="10">
        <f t="shared" si="5"/>
        <v>0</v>
      </c>
      <c r="N31" s="10">
        <v>29.5</v>
      </c>
      <c r="O31" s="10">
        <v>5608.73</v>
      </c>
      <c r="P31" s="10">
        <f t="shared" si="6"/>
        <v>67304.759999999995</v>
      </c>
    </row>
    <row r="32" spans="1:16" s="63" customFormat="1">
      <c r="A32" s="64" t="s">
        <v>34</v>
      </c>
      <c r="B32" s="10">
        <f t="shared" si="0"/>
        <v>475.5</v>
      </c>
      <c r="C32" s="10">
        <f t="shared" si="1"/>
        <v>110815.48</v>
      </c>
      <c r="D32" s="10">
        <f t="shared" si="2"/>
        <v>1329785.76</v>
      </c>
      <c r="E32" s="10">
        <f>SUM(E6:E31)</f>
        <v>87.75</v>
      </c>
      <c r="F32" s="10">
        <f>SUM(F6:F31)</f>
        <v>26963.18</v>
      </c>
      <c r="G32" s="10">
        <f>F32*12</f>
        <v>323558.15999999997</v>
      </c>
      <c r="H32" s="10">
        <f>SUM(H6:H31)</f>
        <v>202.5</v>
      </c>
      <c r="I32" s="10">
        <f>SUM(I6:I31)</f>
        <v>46722.43</v>
      </c>
      <c r="J32" s="10">
        <f t="shared" si="4"/>
        <v>560669.16</v>
      </c>
      <c r="K32" s="10">
        <f>SUM(K6:K31)</f>
        <v>104</v>
      </c>
      <c r="L32" s="10">
        <f>SUM(L6:L31)</f>
        <v>20058.41</v>
      </c>
      <c r="M32" s="10">
        <f t="shared" si="5"/>
        <v>240700.92</v>
      </c>
      <c r="N32" s="10">
        <f>SUM(N6:N31)</f>
        <v>81.25</v>
      </c>
      <c r="O32" s="10">
        <f>SUM(O6:O31)</f>
        <v>17071.46</v>
      </c>
      <c r="P32" s="10">
        <f t="shared" si="6"/>
        <v>204857.52</v>
      </c>
    </row>
    <row r="33" spans="1:16" s="63" customFormat="1" ht="15.75" thickBot="1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10">
        <f t="shared" si="5"/>
        <v>0</v>
      </c>
      <c r="N33" s="66"/>
      <c r="O33" s="66"/>
      <c r="P33" s="67"/>
    </row>
    <row r="34" spans="1:16" s="63" customForma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2"/>
      <c r="O34" s="12"/>
      <c r="P34" s="12"/>
    </row>
    <row r="35" spans="1:16" s="63" customFormat="1">
      <c r="A35" s="12" t="s">
        <v>659</v>
      </c>
      <c r="B35" s="12"/>
      <c r="C35" s="12"/>
      <c r="D35" s="12"/>
      <c r="E35" s="12"/>
      <c r="F35" s="12"/>
      <c r="G35" s="12"/>
      <c r="H35" s="12"/>
      <c r="I35" s="12"/>
      <c r="J35" s="838" t="s">
        <v>35</v>
      </c>
      <c r="K35" s="838"/>
      <c r="L35" s="838"/>
      <c r="M35" s="12"/>
      <c r="N35" s="12"/>
      <c r="O35" s="12"/>
      <c r="P35" s="12"/>
    </row>
  </sheetData>
  <mergeCells count="8">
    <mergeCell ref="J35:L35"/>
    <mergeCell ref="E4:P4"/>
    <mergeCell ref="A1:P1"/>
    <mergeCell ref="A2:P2"/>
    <mergeCell ref="A4:A5"/>
    <mergeCell ref="B4:B5"/>
    <mergeCell ref="C4:C5"/>
    <mergeCell ref="D4:D5"/>
  </mergeCells>
  <phoneticPr fontId="15" type="noConversion"/>
  <printOptions horizontalCentered="1"/>
  <pageMargins left="0.19685039370078741" right="0.19685039370078741" top="0.39370078740157483" bottom="0.59055118110236227" header="0.51181102362204722" footer="0.51181102362204722"/>
  <pageSetup paperSize="8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Лист2</vt:lpstr>
      <vt:lpstr>Розряди</vt:lpstr>
      <vt:lpstr>ШТАТИ</vt:lpstr>
      <vt:lpstr>Штати не трогать</vt:lpstr>
      <vt:lpstr>Лист1 (4)</vt:lpstr>
      <vt:lpstr>Лист3 (3)</vt:lpstr>
      <vt:lpstr>Лист1</vt:lpstr>
      <vt:lpstr>Лист3 (2)</vt:lpstr>
      <vt:lpstr>Лист1 (3)</vt:lpstr>
      <vt:lpstr>Лист4</vt:lpstr>
      <vt:lpstr>Лист3</vt:lpstr>
      <vt:lpstr>Диаграмма1</vt:lpstr>
      <vt:lpstr>'Лист1 (3)'!Заголовки_для_печати</vt:lpstr>
      <vt:lpstr>ШТАТИ!Область_печати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user-tmr</cp:lastModifiedBy>
  <cp:lastPrinted>2025-06-20T07:41:26Z</cp:lastPrinted>
  <dcterms:created xsi:type="dcterms:W3CDTF">2003-12-24T09:50:45Z</dcterms:created>
  <dcterms:modified xsi:type="dcterms:W3CDTF">2025-06-24T07:46:25Z</dcterms:modified>
</cp:coreProperties>
</file>