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ДП ЕЛЕГІЯ  ВСЕ ДОКУМЕНТІ СО СТАРОГО КОМПА\6  2024 ДП Елегія\калькуляція\тариф 2024 Елегія\калькуляція 2024\характеристика кімнат нова версія\"/>
    </mc:Choice>
  </mc:AlternateContent>
  <xr:revisionPtr revIDLastSave="0" documentId="13_ncr:1_{46F5D6F6-D4AB-4883-B8F5-E134F7E339B4}" xr6:coauthVersionLast="45" xr6:coauthVersionMax="45" xr10:uidLastSave="{00000000-0000-0000-0000-000000000000}"/>
  <bookViews>
    <workbookView xWindow="-120" yWindow="-120" windowWidth="29040" windowHeight="15840" firstSheet="2" activeTab="6" xr2:uid="{00000000-000D-0000-FFFF-FFFF00000000}"/>
  </bookViews>
  <sheets>
    <sheet name="площі кімнат" sheetId="1" r:id="rId1"/>
    <sheet name="площі кімнат 2020" sheetId="2" r:id="rId2"/>
    <sheet name="таблиця розпод площ" sheetId="3" r:id="rId3"/>
    <sheet name="площі кімнат 2024" sheetId="4" r:id="rId4"/>
    <sheet name="таблиця розпод площ 2024" sheetId="5" r:id="rId5"/>
    <sheet name="площі кімнат 2024 (серпень)" sheetId="6" r:id="rId6"/>
    <sheet name="таблиця розпод площ 2024 (серп)" sheetId="7" r:id="rId7"/>
  </sheets>
  <definedNames>
    <definedName name="_xlnm.Print_Titles" localSheetId="0">'площі кімнат'!$1:$1</definedName>
    <definedName name="_xlnm.Print_Titles" localSheetId="1">'площі кімнат 2020'!$1:$1</definedName>
    <definedName name="_xlnm.Print_Titles" localSheetId="3">'площі кімнат 2024'!$1:$1</definedName>
    <definedName name="_xlnm.Print_Titles" localSheetId="5">'площі кімнат 2024 (серпень)'!$1:$1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8" i="6" l="1"/>
  <c r="W44" i="6"/>
  <c r="C47" i="6"/>
  <c r="C20" i="7" l="1"/>
  <c r="C25" i="7" s="1"/>
  <c r="E20" i="7"/>
  <c r="E5" i="7"/>
  <c r="E24" i="7"/>
  <c r="C24" i="7"/>
  <c r="C23" i="7"/>
  <c r="B23" i="7"/>
  <c r="C22" i="7"/>
  <c r="B22" i="7"/>
  <c r="C21" i="7"/>
  <c r="B21" i="7"/>
  <c r="B20" i="7"/>
  <c r="E18" i="7"/>
  <c r="C16" i="7"/>
  <c r="E15" i="7" s="1"/>
  <c r="E23" i="7" s="1"/>
  <c r="E14" i="7"/>
  <c r="E22" i="7" s="1"/>
  <c r="D14" i="7"/>
  <c r="E12" i="7"/>
  <c r="D12" i="7"/>
  <c r="D10" i="7"/>
  <c r="D18" i="7" s="1"/>
  <c r="D8" i="7"/>
  <c r="C6" i="7"/>
  <c r="D5" i="7" s="1"/>
  <c r="S42" i="6"/>
  <c r="D47" i="6"/>
  <c r="E88" i="6"/>
  <c r="F87" i="6"/>
  <c r="S87" i="6" s="1"/>
  <c r="F86" i="6"/>
  <c r="S86" i="6" s="1"/>
  <c r="F85" i="6"/>
  <c r="S85" i="6" s="1"/>
  <c r="F84" i="6"/>
  <c r="S84" i="6" s="1"/>
  <c r="F83" i="6"/>
  <c r="S83" i="6" s="1"/>
  <c r="F82" i="6"/>
  <c r="S82" i="6" s="1"/>
  <c r="F81" i="6"/>
  <c r="S81" i="6" s="1"/>
  <c r="F80" i="6"/>
  <c r="S80" i="6" s="1"/>
  <c r="F79" i="6"/>
  <c r="S79" i="6" s="1"/>
  <c r="F78" i="6"/>
  <c r="S78" i="6" s="1"/>
  <c r="F77" i="6"/>
  <c r="S77" i="6" s="1"/>
  <c r="F76" i="6"/>
  <c r="S76" i="6" s="1"/>
  <c r="F75" i="6"/>
  <c r="S75" i="6" s="1"/>
  <c r="F74" i="6"/>
  <c r="S74" i="6" s="1"/>
  <c r="F73" i="6"/>
  <c r="S73" i="6" s="1"/>
  <c r="F72" i="6"/>
  <c r="T64" i="6"/>
  <c r="R64" i="6"/>
  <c r="M64" i="6"/>
  <c r="Q62" i="6"/>
  <c r="Q64" i="6" s="1"/>
  <c r="P62" i="6"/>
  <c r="P64" i="6" s="1"/>
  <c r="O62" i="6"/>
  <c r="O64" i="6" s="1"/>
  <c r="L62" i="6"/>
  <c r="L64" i="6" s="1"/>
  <c r="K62" i="6"/>
  <c r="K64" i="6" s="1"/>
  <c r="J62" i="6"/>
  <c r="J64" i="6" s="1"/>
  <c r="I62" i="6"/>
  <c r="I64" i="6" s="1"/>
  <c r="H62" i="6"/>
  <c r="H64" i="6" s="1"/>
  <c r="D62" i="6"/>
  <c r="W61" i="6"/>
  <c r="W60" i="6"/>
  <c r="W59" i="6"/>
  <c r="W58" i="6"/>
  <c r="W57" i="6"/>
  <c r="W56" i="6"/>
  <c r="S55" i="6"/>
  <c r="D53" i="6"/>
  <c r="C53" i="6"/>
  <c r="S49" i="6"/>
  <c r="V43" i="6"/>
  <c r="V42" i="6"/>
  <c r="D40" i="6"/>
  <c r="C40" i="6"/>
  <c r="W39" i="6"/>
  <c r="E38" i="6"/>
  <c r="S37" i="6" s="1"/>
  <c r="N37" i="6"/>
  <c r="G37" i="6"/>
  <c r="V34" i="6"/>
  <c r="V33" i="6"/>
  <c r="V32" i="6"/>
  <c r="V31" i="6"/>
  <c r="U30" i="6"/>
  <c r="U29" i="6"/>
  <c r="U28" i="6"/>
  <c r="S28" i="6"/>
  <c r="N27" i="6"/>
  <c r="G27" i="6"/>
  <c r="N25" i="6"/>
  <c r="G25" i="6"/>
  <c r="S24" i="6"/>
  <c r="N24" i="6"/>
  <c r="G24" i="6"/>
  <c r="E21" i="6"/>
  <c r="S20" i="6" s="1"/>
  <c r="U20" i="6"/>
  <c r="N20" i="6"/>
  <c r="D18" i="6"/>
  <c r="E13" i="6"/>
  <c r="U12" i="6"/>
  <c r="U11" i="6"/>
  <c r="U10" i="6"/>
  <c r="U9" i="6"/>
  <c r="U8" i="6"/>
  <c r="U7" i="6"/>
  <c r="U6" i="6"/>
  <c r="G6" i="6"/>
  <c r="G64" i="6" s="1"/>
  <c r="U5" i="6"/>
  <c r="U4" i="6"/>
  <c r="U3" i="6"/>
  <c r="S3" i="6"/>
  <c r="E3" i="6"/>
  <c r="C64" i="6" l="1"/>
  <c r="E67" i="6"/>
  <c r="E66" i="6"/>
  <c r="G66" i="6" s="1"/>
  <c r="N62" i="6"/>
  <c r="D64" i="6"/>
  <c r="F88" i="6"/>
  <c r="E64" i="6"/>
  <c r="W64" i="6"/>
  <c r="K66" i="6"/>
  <c r="S64" i="6"/>
  <c r="D4" i="7"/>
  <c r="E4" i="7" s="1"/>
  <c r="D13" i="7"/>
  <c r="D15" i="7"/>
  <c r="C18" i="7"/>
  <c r="C27" i="7" s="1"/>
  <c r="E13" i="7"/>
  <c r="E21" i="7" s="1"/>
  <c r="V64" i="6"/>
  <c r="U64" i="6"/>
  <c r="E69" i="6"/>
  <c r="G62" i="6"/>
  <c r="N64" i="6"/>
  <c r="N66" i="6" s="1"/>
  <c r="S72" i="6"/>
  <c r="S88" i="6" s="1"/>
  <c r="F83" i="4"/>
  <c r="F82" i="4"/>
  <c r="F81" i="4"/>
  <c r="F80" i="4"/>
  <c r="F79" i="4"/>
  <c r="F78" i="4"/>
  <c r="F77" i="4"/>
  <c r="F76" i="4"/>
  <c r="F84" i="4" s="1"/>
  <c r="F75" i="4"/>
  <c r="F74" i="4"/>
  <c r="F73" i="4"/>
  <c r="F72" i="4"/>
  <c r="F71" i="4"/>
  <c r="F70" i="4"/>
  <c r="F69" i="4"/>
  <c r="F68" i="4"/>
  <c r="S92" i="6" l="1"/>
  <c r="Y64" i="6"/>
  <c r="F69" i="6"/>
  <c r="E25" i="7"/>
  <c r="E27" i="7" s="1"/>
  <c r="S60" i="4"/>
  <c r="C60" i="4"/>
  <c r="V32" i="4"/>
  <c r="V33" i="4"/>
  <c r="V34" i="4"/>
  <c r="V31" i="4"/>
  <c r="U29" i="4"/>
  <c r="U30" i="4"/>
  <c r="U28" i="4"/>
  <c r="U8" i="4"/>
  <c r="U9" i="4"/>
  <c r="U10" i="4"/>
  <c r="U11" i="4"/>
  <c r="U12" i="4"/>
  <c r="S28" i="4"/>
  <c r="S24" i="4"/>
  <c r="D18" i="4"/>
  <c r="E15" i="5" l="1"/>
  <c r="D12" i="5"/>
  <c r="E12" i="5"/>
  <c r="D13" i="5"/>
  <c r="E4" i="5"/>
  <c r="W52" i="4"/>
  <c r="W53" i="4"/>
  <c r="W54" i="4"/>
  <c r="W55" i="4"/>
  <c r="W56" i="4"/>
  <c r="W57" i="4"/>
  <c r="W51" i="4"/>
  <c r="V42" i="4"/>
  <c r="U20" i="4"/>
  <c r="U4" i="4"/>
  <c r="U5" i="4"/>
  <c r="U6" i="4"/>
  <c r="U7" i="4"/>
  <c r="W39" i="4"/>
  <c r="V43" i="4"/>
  <c r="E21" i="4"/>
  <c r="S20" i="4" s="1"/>
  <c r="D8" i="5" l="1"/>
  <c r="E64" i="4" l="1"/>
  <c r="S51" i="4"/>
  <c r="S47" i="4"/>
  <c r="D58" i="4"/>
  <c r="E24" i="5" l="1"/>
  <c r="C24" i="5"/>
  <c r="C23" i="5"/>
  <c r="B23" i="5"/>
  <c r="C22" i="5"/>
  <c r="B22" i="5"/>
  <c r="C21" i="5"/>
  <c r="B21" i="5"/>
  <c r="C20" i="5"/>
  <c r="B20" i="5"/>
  <c r="E18" i="5"/>
  <c r="C16" i="5"/>
  <c r="D10" i="5"/>
  <c r="D18" i="5"/>
  <c r="C6" i="5"/>
  <c r="D5" i="5" s="1"/>
  <c r="E5" i="5" s="1"/>
  <c r="C18" i="5" l="1"/>
  <c r="D4" i="5"/>
  <c r="D14" i="5"/>
  <c r="D15" i="5"/>
  <c r="C25" i="5"/>
  <c r="E13" i="5"/>
  <c r="E21" i="5" s="1"/>
  <c r="E14" i="5"/>
  <c r="E22" i="5" s="1"/>
  <c r="E23" i="5"/>
  <c r="S42" i="4"/>
  <c r="E84" i="4"/>
  <c r="S83" i="4"/>
  <c r="S82" i="4"/>
  <c r="S81" i="4"/>
  <c r="S80" i="4"/>
  <c r="S79" i="4"/>
  <c r="S78" i="4"/>
  <c r="S77" i="4"/>
  <c r="S76" i="4"/>
  <c r="S75" i="4"/>
  <c r="S74" i="4"/>
  <c r="S73" i="4"/>
  <c r="S72" i="4"/>
  <c r="S71" i="4"/>
  <c r="S70" i="4"/>
  <c r="S69" i="4"/>
  <c r="S68" i="4"/>
  <c r="W60" i="4"/>
  <c r="V60" i="4"/>
  <c r="T60" i="4"/>
  <c r="R60" i="4"/>
  <c r="M60" i="4"/>
  <c r="Q58" i="4"/>
  <c r="Q60" i="4" s="1"/>
  <c r="P58" i="4"/>
  <c r="P60" i="4" s="1"/>
  <c r="O58" i="4"/>
  <c r="O60" i="4" s="1"/>
  <c r="L58" i="4"/>
  <c r="L60" i="4" s="1"/>
  <c r="K58" i="4"/>
  <c r="K60" i="4" s="1"/>
  <c r="J58" i="4"/>
  <c r="J60" i="4" s="1"/>
  <c r="I58" i="4"/>
  <c r="I60" i="4" s="1"/>
  <c r="H58" i="4"/>
  <c r="H60" i="4" s="1"/>
  <c r="D49" i="4"/>
  <c r="C49" i="4"/>
  <c r="D45" i="4"/>
  <c r="C45" i="4"/>
  <c r="D40" i="4"/>
  <c r="C40" i="4"/>
  <c r="E38" i="4"/>
  <c r="S37" i="4" s="1"/>
  <c r="N37" i="4"/>
  <c r="G37" i="4"/>
  <c r="N27" i="4"/>
  <c r="G27" i="4"/>
  <c r="N25" i="4"/>
  <c r="G25" i="4"/>
  <c r="N24" i="4"/>
  <c r="G24" i="4"/>
  <c r="N20" i="4"/>
  <c r="E13" i="4"/>
  <c r="G6" i="4"/>
  <c r="G60" i="4" s="1"/>
  <c r="E3" i="4"/>
  <c r="E9" i="2"/>
  <c r="S84" i="4" l="1"/>
  <c r="D60" i="4"/>
  <c r="S3" i="4"/>
  <c r="C27" i="5"/>
  <c r="E62" i="4"/>
  <c r="U3" i="4"/>
  <c r="U60" i="4" s="1"/>
  <c r="E60" i="4"/>
  <c r="E20" i="5"/>
  <c r="E25" i="5" s="1"/>
  <c r="E27" i="5" s="1"/>
  <c r="G58" i="4"/>
  <c r="E63" i="4"/>
  <c r="N58" i="4"/>
  <c r="N60" i="4" s="1"/>
  <c r="E24" i="3"/>
  <c r="C24" i="3"/>
  <c r="C20" i="3"/>
  <c r="C25" i="3" s="1"/>
  <c r="C23" i="3"/>
  <c r="C22" i="3"/>
  <c r="C21" i="3"/>
  <c r="B23" i="3"/>
  <c r="B22" i="3"/>
  <c r="B21" i="3"/>
  <c r="B20" i="3"/>
  <c r="E18" i="3"/>
  <c r="C18" i="3"/>
  <c r="C27" i="3" s="1"/>
  <c r="E14" i="3"/>
  <c r="E22" i="3" s="1"/>
  <c r="E12" i="3"/>
  <c r="D13" i="3"/>
  <c r="D14" i="3"/>
  <c r="D15" i="3"/>
  <c r="C16" i="3"/>
  <c r="E15" i="3" s="1"/>
  <c r="E23" i="3" s="1"/>
  <c r="D10" i="3"/>
  <c r="D8" i="3"/>
  <c r="C6" i="3"/>
  <c r="E69" i="2"/>
  <c r="C9" i="2"/>
  <c r="F90" i="2"/>
  <c r="E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W64" i="2"/>
  <c r="V64" i="2"/>
  <c r="U64" i="2"/>
  <c r="T64" i="2"/>
  <c r="S64" i="2"/>
  <c r="R64" i="2"/>
  <c r="M64" i="2"/>
  <c r="Q62" i="2"/>
  <c r="Q64" i="2" s="1"/>
  <c r="P62" i="2"/>
  <c r="P64" i="2" s="1"/>
  <c r="O62" i="2"/>
  <c r="O64" i="2" s="1"/>
  <c r="L62" i="2"/>
  <c r="L64" i="2" s="1"/>
  <c r="K62" i="2"/>
  <c r="K64" i="2" s="1"/>
  <c r="J62" i="2"/>
  <c r="J64" i="2" s="1"/>
  <c r="I62" i="2"/>
  <c r="I64" i="2" s="1"/>
  <c r="H62" i="2"/>
  <c r="H64" i="2" s="1"/>
  <c r="D61" i="2"/>
  <c r="C61" i="2"/>
  <c r="D57" i="2"/>
  <c r="C57" i="2"/>
  <c r="D52" i="2"/>
  <c r="C52" i="2"/>
  <c r="E51" i="2"/>
  <c r="N51" i="2" s="1"/>
  <c r="D49" i="2"/>
  <c r="C49" i="2"/>
  <c r="E47" i="2"/>
  <c r="N46" i="2"/>
  <c r="G46" i="2"/>
  <c r="D44" i="2"/>
  <c r="C44" i="2"/>
  <c r="N35" i="2"/>
  <c r="G35" i="2"/>
  <c r="N34" i="2"/>
  <c r="G34" i="2"/>
  <c r="N33" i="2"/>
  <c r="G33" i="2"/>
  <c r="N32" i="2"/>
  <c r="G32" i="2"/>
  <c r="N31" i="2"/>
  <c r="G31" i="2"/>
  <c r="D29" i="2"/>
  <c r="C29" i="2"/>
  <c r="E28" i="2"/>
  <c r="N28" i="2" s="1"/>
  <c r="D26" i="2"/>
  <c r="C26" i="2"/>
  <c r="E18" i="2"/>
  <c r="G15" i="2"/>
  <c r="G14" i="2"/>
  <c r="E11" i="2"/>
  <c r="D9" i="2"/>
  <c r="G8" i="2"/>
  <c r="N3" i="2"/>
  <c r="Y60" i="4" l="1"/>
  <c r="E65" i="4"/>
  <c r="F65" i="4" s="1"/>
  <c r="E13" i="3"/>
  <c r="E21" i="3" s="1"/>
  <c r="D12" i="3"/>
  <c r="S88" i="4"/>
  <c r="K62" i="4"/>
  <c r="N62" i="4"/>
  <c r="G62" i="4"/>
  <c r="D18" i="3"/>
  <c r="S90" i="2"/>
  <c r="S94" i="2" s="1"/>
  <c r="E68" i="2"/>
  <c r="D64" i="2"/>
  <c r="E64" i="2"/>
  <c r="C64" i="2"/>
  <c r="G62" i="2"/>
  <c r="G64" i="2" s="1"/>
  <c r="E67" i="2"/>
  <c r="N7" i="2"/>
  <c r="N62" i="2" s="1"/>
  <c r="E70" i="2" l="1"/>
  <c r="G67" i="2"/>
  <c r="N64" i="2"/>
  <c r="N67" i="2" s="1"/>
  <c r="K67" i="2"/>
  <c r="W67" i="1" l="1"/>
  <c r="V67" i="1" l="1"/>
  <c r="F67" i="1"/>
  <c r="M67" i="1"/>
  <c r="R67" i="1"/>
  <c r="S67" i="1"/>
  <c r="T67" i="1"/>
  <c r="U67" i="1"/>
  <c r="F93" i="1" l="1"/>
  <c r="G93" i="1"/>
  <c r="E93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77" i="1"/>
  <c r="S93" i="1" s="1"/>
  <c r="N49" i="1" l="1"/>
  <c r="N38" i="1"/>
  <c r="N37" i="1"/>
  <c r="N36" i="1"/>
  <c r="N35" i="1"/>
  <c r="N34" i="1"/>
  <c r="N3" i="1"/>
  <c r="H65" i="1"/>
  <c r="H67" i="1" s="1"/>
  <c r="I65" i="1"/>
  <c r="I67" i="1" s="1"/>
  <c r="J65" i="1"/>
  <c r="J67" i="1" s="1"/>
  <c r="L65" i="1"/>
  <c r="L67" i="1" s="1"/>
  <c r="O65" i="1"/>
  <c r="O67" i="1" s="1"/>
  <c r="P65" i="1"/>
  <c r="P67" i="1" s="1"/>
  <c r="Q65" i="1"/>
  <c r="Q67" i="1" s="1"/>
  <c r="G49" i="1"/>
  <c r="G35" i="1"/>
  <c r="G36" i="1"/>
  <c r="G37" i="1"/>
  <c r="G38" i="1"/>
  <c r="G34" i="1"/>
  <c r="G17" i="1"/>
  <c r="G18" i="1"/>
  <c r="E72" i="1"/>
  <c r="E50" i="1"/>
  <c r="E71" i="1" s="1"/>
  <c r="E21" i="1"/>
  <c r="E5" i="1"/>
  <c r="G5" i="1" s="1"/>
  <c r="E4" i="1"/>
  <c r="E31" i="1"/>
  <c r="N31" i="1" s="1"/>
  <c r="E54" i="1"/>
  <c r="N54" i="1" s="1"/>
  <c r="E14" i="1"/>
  <c r="D52" i="1"/>
  <c r="C52" i="1"/>
  <c r="D64" i="1"/>
  <c r="C64" i="1"/>
  <c r="C60" i="1"/>
  <c r="D60" i="1"/>
  <c r="D55" i="1"/>
  <c r="C55" i="1"/>
  <c r="D47" i="1"/>
  <c r="C47" i="1"/>
  <c r="D32" i="1"/>
  <c r="C32" i="1"/>
  <c r="D29" i="1"/>
  <c r="C12" i="1"/>
  <c r="C29" i="1"/>
  <c r="D12" i="1"/>
  <c r="N4" i="1" l="1"/>
  <c r="E67" i="1"/>
  <c r="E70" i="1"/>
  <c r="N65" i="1"/>
  <c r="N67" i="1" s="1"/>
  <c r="G65" i="1"/>
  <c r="G67" i="1" s="1"/>
  <c r="K65" i="1"/>
  <c r="K67" i="1" s="1"/>
  <c r="D67" i="1"/>
  <c r="S97" i="1"/>
  <c r="C67" i="1"/>
  <c r="E73" i="1" l="1"/>
  <c r="N70" i="1"/>
  <c r="K70" i="1"/>
  <c r="G70" i="1"/>
  <c r="D4" i="3" l="1"/>
  <c r="E4" i="3" s="1"/>
  <c r="E20" i="3" s="1"/>
  <c r="E25" i="3" s="1"/>
  <c r="E27" i="3" s="1"/>
  <c r="D5" i="3"/>
  <c r="E5" i="3" s="1"/>
</calcChain>
</file>

<file path=xl/sharedStrings.xml><?xml version="1.0" encoding="utf-8"?>
<sst xmlns="http://schemas.openxmlformats.org/spreadsheetml/2006/main" count="316" uniqueCount="59">
  <si>
    <t>Номер "Економічний"</t>
  </si>
  <si>
    <t>№ кімнати</t>
  </si>
  <si>
    <t>кількість л/м</t>
  </si>
  <si>
    <t>19а</t>
  </si>
  <si>
    <t>№ п/п</t>
  </si>
  <si>
    <t>Номер "Стандарт"</t>
  </si>
  <si>
    <t>№ поверху</t>
  </si>
  <si>
    <t xml:space="preserve">I </t>
  </si>
  <si>
    <t>IV</t>
  </si>
  <si>
    <t>I</t>
  </si>
  <si>
    <t>III</t>
  </si>
  <si>
    <t>Номер "Стандарт поліпшений"</t>
  </si>
  <si>
    <t>І</t>
  </si>
  <si>
    <t>Разом</t>
  </si>
  <si>
    <t>Номер "Прайм"</t>
  </si>
  <si>
    <t>ІІІ</t>
  </si>
  <si>
    <t>ІV</t>
  </si>
  <si>
    <t>Номер "Cімейний"</t>
  </si>
  <si>
    <t>Номер "Євро"- 1м</t>
  </si>
  <si>
    <t>Номер "Євро"- 2м</t>
  </si>
  <si>
    <t>Номер "Прайм поліпшений"</t>
  </si>
  <si>
    <t>7а</t>
  </si>
  <si>
    <t>Всього</t>
  </si>
  <si>
    <t>площа кімнати, кв.м</t>
  </si>
  <si>
    <t>загальна площа по видам кімнат, кв.м</t>
  </si>
  <si>
    <t>площа вбиральні та душ                                  І поверх  кв.м</t>
  </si>
  <si>
    <t>площа вбиральні  та душ                  ІV поверх  кв.м</t>
  </si>
  <si>
    <t>площа коридора,                       І поверх  кв.м</t>
  </si>
  <si>
    <t>площа коридора,                       ІІІ поверх  кв.м</t>
  </si>
  <si>
    <t>площа коридора,                       ІV поверх  кв.м</t>
  </si>
  <si>
    <t>площа кладової-пральної,                       І поверх  кв.м</t>
  </si>
  <si>
    <t>площа кладової,                       ІІІ поверх  кв.м</t>
  </si>
  <si>
    <t>площа хола,                                        І поверх  кв.м</t>
  </si>
  <si>
    <t>площа хола,                              ІІІ поверх  кв.м</t>
  </si>
  <si>
    <t>площа вбиральні   та душ                   ІІІ поверх  кв.м</t>
  </si>
  <si>
    <t>Кімнати  найму ІІ поверх</t>
  </si>
  <si>
    <t>ІІ поверх</t>
  </si>
  <si>
    <t>площа коридора,                      ІІ поверх  кв.м</t>
  </si>
  <si>
    <t>Загальна сума</t>
  </si>
  <si>
    <t>1 поверх</t>
  </si>
  <si>
    <t>3 поверх</t>
  </si>
  <si>
    <t>4 поверх</t>
  </si>
  <si>
    <t xml:space="preserve">№ поверху </t>
  </si>
  <si>
    <t>загальна площа</t>
  </si>
  <si>
    <t>площа, кв.м</t>
  </si>
  <si>
    <t>назва кімнат</t>
  </si>
  <si>
    <t>виробничі площі</t>
  </si>
  <si>
    <t>2 поверх</t>
  </si>
  <si>
    <t>кімнати в експлуатації</t>
  </si>
  <si>
    <t>не використов</t>
  </si>
  <si>
    <t>обідня зала</t>
  </si>
  <si>
    <t>кухня</t>
  </si>
  <si>
    <t>трен.зал</t>
  </si>
  <si>
    <t>РАЗОМ</t>
  </si>
  <si>
    <t>2-й поверх</t>
  </si>
  <si>
    <t>Таблиця розподілу загальної площі</t>
  </si>
  <si>
    <t>Номер "Прайм" -2м</t>
  </si>
  <si>
    <t>Номер "Напівлюкс"</t>
  </si>
  <si>
    <t>кімнати в експлуатації з 1.09.2024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</si>
</sst>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164" fontId="2" fillId="4" borderId="1" xfId="0" applyNumberFormat="1" applyFont="1" applyFill="1" applyBorder="1" applyAlignment="1">
      <alignment horizontal="center" vertical="center" textRotation="90" wrapText="1"/>
    </xf>
    <xf numFmtId="164" fontId="2" fillId="6" borderId="1" xfId="0" applyNumberFormat="1" applyFont="1" applyFill="1" applyBorder="1" applyAlignment="1">
      <alignment horizontal="center" vertical="center" textRotation="90" wrapText="1"/>
    </xf>
    <xf numFmtId="164" fontId="2" fillId="5" borderId="1" xfId="0" applyNumberFormat="1" applyFont="1" applyFill="1" applyBorder="1" applyAlignment="1">
      <alignment horizontal="center" vertical="center" textRotation="90" wrapText="1"/>
    </xf>
    <xf numFmtId="164" fontId="2" fillId="3" borderId="1" xfId="0" applyNumberFormat="1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 textRotation="90" wrapText="1"/>
    </xf>
    <xf numFmtId="164" fontId="7" fillId="0" borderId="1" xfId="0" applyNumberFormat="1" applyFont="1" applyBorder="1" applyAlignment="1">
      <alignment horizontal="center"/>
    </xf>
    <xf numFmtId="164" fontId="7" fillId="5" borderId="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7" fillId="6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/>
    </xf>
    <xf numFmtId="164" fontId="0" fillId="7" borderId="1" xfId="0" applyNumberFormat="1" applyFont="1" applyFill="1" applyBorder="1" applyAlignment="1">
      <alignment horizontal="center"/>
    </xf>
    <xf numFmtId="0" fontId="0" fillId="7" borderId="0" xfId="0" applyFill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7" fillId="3" borderId="0" xfId="0" applyFont="1" applyFill="1"/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164" fontId="0" fillId="8" borderId="1" xfId="0" applyNumberForma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8" xfId="0" applyBorder="1"/>
    <xf numFmtId="164" fontId="0" fillId="8" borderId="9" xfId="0" applyNumberForma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10" xfId="0" applyBorder="1"/>
    <xf numFmtId="0" fontId="0" fillId="0" borderId="11" xfId="0" applyBorder="1"/>
    <xf numFmtId="164" fontId="0" fillId="8" borderId="11" xfId="0" applyNumberFormat="1" applyFill="1" applyBorder="1" applyAlignment="1">
      <alignment horizontal="center"/>
    </xf>
    <xf numFmtId="164" fontId="0" fillId="8" borderId="12" xfId="0" applyNumberFormat="1" applyFill="1" applyBorder="1" applyAlignment="1">
      <alignment horizontal="center"/>
    </xf>
    <xf numFmtId="0" fontId="0" fillId="0" borderId="13" xfId="0" applyBorder="1"/>
    <xf numFmtId="0" fontId="0" fillId="0" borderId="4" xfId="0" applyBorder="1" applyAlignment="1">
      <alignment horizontal="center" vertical="center" wrapText="1"/>
    </xf>
    <xf numFmtId="164" fontId="0" fillId="0" borderId="4" xfId="0" applyNumberFormat="1" applyBorder="1" applyAlignment="1">
      <alignment horizontal="center"/>
    </xf>
    <xf numFmtId="164" fontId="0" fillId="3" borderId="14" xfId="0" applyNumberFormat="1" applyFill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18" xfId="0" applyBorder="1"/>
    <xf numFmtId="0" fontId="0" fillId="0" borderId="2" xfId="0" applyBorder="1"/>
    <xf numFmtId="0" fontId="0" fillId="0" borderId="19" xfId="0" applyBorder="1" applyAlignment="1">
      <alignment horizontal="center"/>
    </xf>
    <xf numFmtId="0" fontId="0" fillId="0" borderId="4" xfId="0" applyBorder="1"/>
    <xf numFmtId="0" fontId="0" fillId="0" borderId="14" xfId="0" applyBorder="1" applyAlignment="1">
      <alignment horizontal="center"/>
    </xf>
    <xf numFmtId="0" fontId="2" fillId="0" borderId="15" xfId="0" applyFont="1" applyBorder="1"/>
    <xf numFmtId="0" fontId="4" fillId="0" borderId="16" xfId="0" applyFont="1" applyBorder="1" applyAlignment="1">
      <alignment horizontal="center"/>
    </xf>
    <xf numFmtId="164" fontId="4" fillId="0" borderId="16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/>
    </xf>
    <xf numFmtId="0" fontId="0" fillId="0" borderId="0" xfId="0" applyBorder="1"/>
    <xf numFmtId="164" fontId="7" fillId="9" borderId="1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3" xfId="0" applyNumberFormat="1" applyBorder="1" applyAlignment="1">
      <alignment vertical="center"/>
    </xf>
    <xf numFmtId="164" fontId="7" fillId="3" borderId="0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zoomScale="93" zoomScaleNormal="93" workbookViewId="0">
      <pane ySplit="1" topLeftCell="A2" activePane="bottomLeft" state="frozen"/>
      <selection pane="bottomLeft" activeCell="T49" sqref="T49"/>
    </sheetView>
  </sheetViews>
  <sheetFormatPr defaultRowHeight="15" x14ac:dyDescent="0.25"/>
  <cols>
    <col min="1" max="1" width="5.7109375" style="2" customWidth="1"/>
    <col min="2" max="2" width="4" style="2" customWidth="1"/>
    <col min="3" max="3" width="7.140625" style="1" customWidth="1"/>
    <col min="4" max="4" width="6.140625" style="1" customWidth="1"/>
    <col min="5" max="5" width="7.28515625" style="45" customWidth="1"/>
    <col min="6" max="6" width="5.5703125" style="20" customWidth="1"/>
    <col min="7" max="7" width="8.42578125" style="20" customWidth="1"/>
    <col min="8" max="8" width="9" style="20" customWidth="1"/>
    <col min="9" max="9" width="9.42578125" style="20" customWidth="1"/>
    <col min="10" max="10" width="6.28515625" style="20" customWidth="1"/>
    <col min="11" max="11" width="10.85546875" style="20" customWidth="1"/>
    <col min="12" max="12" width="10.28515625" style="20" customWidth="1"/>
    <col min="13" max="13" width="12.42578125" style="20" customWidth="1"/>
    <col min="14" max="14" width="8.140625" style="20" customWidth="1"/>
    <col min="15" max="15" width="9.140625" style="20" customWidth="1"/>
    <col min="16" max="16" width="12.42578125" style="20" customWidth="1"/>
    <col min="17" max="18" width="10.5703125" style="20" customWidth="1"/>
    <col min="19" max="19" width="10.28515625" style="2" customWidth="1"/>
    <col min="20" max="20" width="9.140625" customWidth="1"/>
  </cols>
  <sheetData>
    <row r="1" spans="1:23" ht="94.5" customHeight="1" x14ac:dyDescent="0.25">
      <c r="A1" s="29" t="s">
        <v>4</v>
      </c>
      <c r="B1" s="29" t="s">
        <v>6</v>
      </c>
      <c r="C1" s="29" t="s">
        <v>1</v>
      </c>
      <c r="D1" s="29" t="s">
        <v>2</v>
      </c>
      <c r="E1" s="38" t="s">
        <v>23</v>
      </c>
      <c r="F1" s="17"/>
      <c r="G1" s="30" t="s">
        <v>27</v>
      </c>
      <c r="H1" s="31" t="s">
        <v>28</v>
      </c>
      <c r="I1" s="32" t="s">
        <v>29</v>
      </c>
      <c r="J1" s="33"/>
      <c r="K1" s="30" t="s">
        <v>30</v>
      </c>
      <c r="L1" s="31" t="s">
        <v>31</v>
      </c>
      <c r="M1" s="33"/>
      <c r="N1" s="30" t="s">
        <v>32</v>
      </c>
      <c r="O1" s="31" t="s">
        <v>33</v>
      </c>
      <c r="P1" s="30" t="s">
        <v>25</v>
      </c>
      <c r="Q1" s="31" t="s">
        <v>34</v>
      </c>
      <c r="R1" s="32" t="s">
        <v>26</v>
      </c>
      <c r="S1" s="29" t="s">
        <v>24</v>
      </c>
      <c r="U1" t="s">
        <v>39</v>
      </c>
      <c r="V1" t="s">
        <v>40</v>
      </c>
      <c r="W1" t="s">
        <v>41</v>
      </c>
    </row>
    <row r="2" spans="1:23" ht="40.5" customHeight="1" x14ac:dyDescent="0.35">
      <c r="A2" s="5" t="s">
        <v>0</v>
      </c>
      <c r="B2" s="4"/>
      <c r="D2" s="6"/>
      <c r="E2" s="39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4"/>
    </row>
    <row r="3" spans="1:23" x14ac:dyDescent="0.25">
      <c r="A3" s="4">
        <v>1</v>
      </c>
      <c r="B3" s="133" t="s">
        <v>7</v>
      </c>
      <c r="C3" s="6">
        <v>15</v>
      </c>
      <c r="D3" s="6">
        <v>5</v>
      </c>
      <c r="E3" s="37">
        <v>20</v>
      </c>
      <c r="F3" s="22">
        <v>0.4</v>
      </c>
      <c r="G3" s="18">
        <v>7</v>
      </c>
      <c r="H3" s="18"/>
      <c r="I3" s="18"/>
      <c r="J3" s="18">
        <v>0.1</v>
      </c>
      <c r="K3" s="18">
        <v>1.7</v>
      </c>
      <c r="L3" s="18"/>
      <c r="M3" s="18">
        <v>0.1</v>
      </c>
      <c r="N3" s="18">
        <f>M3*E3</f>
        <v>2</v>
      </c>
      <c r="O3" s="18"/>
      <c r="P3" s="18"/>
      <c r="Q3" s="18"/>
      <c r="R3" s="18"/>
      <c r="S3" s="4"/>
      <c r="U3">
        <v>20</v>
      </c>
    </row>
    <row r="4" spans="1:23" x14ac:dyDescent="0.25">
      <c r="A4" s="4">
        <v>2</v>
      </c>
      <c r="B4" s="133"/>
      <c r="C4" s="6">
        <v>19</v>
      </c>
      <c r="D4" s="6">
        <v>5</v>
      </c>
      <c r="E4" s="53">
        <f>17.3+2.4</f>
        <v>19.7</v>
      </c>
      <c r="F4" s="22">
        <v>0.4</v>
      </c>
      <c r="G4" s="18">
        <v>6.9</v>
      </c>
      <c r="H4" s="18"/>
      <c r="I4" s="18"/>
      <c r="J4" s="18">
        <v>0.1</v>
      </c>
      <c r="K4" s="18">
        <v>1.7</v>
      </c>
      <c r="L4" s="18"/>
      <c r="M4" s="18">
        <v>0.1</v>
      </c>
      <c r="N4" s="18">
        <f t="shared" ref="N4" si="0">M4*E4</f>
        <v>1.97</v>
      </c>
      <c r="O4" s="18"/>
      <c r="P4" s="18"/>
      <c r="Q4" s="18"/>
      <c r="R4" s="18"/>
      <c r="S4" s="4"/>
      <c r="U4" s="54">
        <v>17.3</v>
      </c>
    </row>
    <row r="5" spans="1:23" x14ac:dyDescent="0.25">
      <c r="A5" s="4">
        <v>3</v>
      </c>
      <c r="B5" s="133"/>
      <c r="C5" s="6" t="s">
        <v>3</v>
      </c>
      <c r="D5" s="6">
        <v>3</v>
      </c>
      <c r="E5" s="53">
        <f>14+2.3</f>
        <v>16.3</v>
      </c>
      <c r="F5" s="22">
        <v>0.4</v>
      </c>
      <c r="G5" s="18">
        <f t="shared" ref="G5" si="1">E5*F5</f>
        <v>6.5200000000000005</v>
      </c>
      <c r="H5" s="18"/>
      <c r="I5" s="18"/>
      <c r="J5" s="18">
        <v>0.1</v>
      </c>
      <c r="K5" s="18">
        <v>1.3</v>
      </c>
      <c r="L5" s="18"/>
      <c r="M5" s="18">
        <v>0.1</v>
      </c>
      <c r="N5" s="18">
        <v>1.7</v>
      </c>
      <c r="O5" s="18"/>
      <c r="P5" s="18"/>
      <c r="Q5" s="18"/>
      <c r="R5" s="18"/>
      <c r="S5" s="4"/>
      <c r="U5" s="54">
        <v>14</v>
      </c>
    </row>
    <row r="6" spans="1:23" x14ac:dyDescent="0.25">
      <c r="A6" s="4">
        <v>4</v>
      </c>
      <c r="B6" s="133" t="s">
        <v>8</v>
      </c>
      <c r="C6" s="6">
        <v>96</v>
      </c>
      <c r="D6" s="6">
        <v>5</v>
      </c>
      <c r="E6" s="40">
        <v>18.5</v>
      </c>
      <c r="F6" s="23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4"/>
    </row>
    <row r="7" spans="1:23" x14ac:dyDescent="0.25">
      <c r="A7" s="4">
        <v>5</v>
      </c>
      <c r="B7" s="133"/>
      <c r="C7" s="6">
        <v>90</v>
      </c>
      <c r="D7" s="6">
        <v>5</v>
      </c>
      <c r="E7" s="40">
        <v>18.5</v>
      </c>
      <c r="F7" s="23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4"/>
    </row>
    <row r="8" spans="1:23" x14ac:dyDescent="0.25">
      <c r="A8" s="4">
        <v>6</v>
      </c>
      <c r="B8" s="133"/>
      <c r="C8" s="6">
        <v>91</v>
      </c>
      <c r="D8" s="6">
        <v>2</v>
      </c>
      <c r="E8" s="40">
        <v>12.2</v>
      </c>
      <c r="F8" s="23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4"/>
    </row>
    <row r="9" spans="1:23" x14ac:dyDescent="0.25">
      <c r="A9" s="4">
        <v>7</v>
      </c>
      <c r="B9" s="133"/>
      <c r="C9" s="6">
        <v>93</v>
      </c>
      <c r="D9" s="6">
        <v>2</v>
      </c>
      <c r="E9" s="40">
        <v>13</v>
      </c>
      <c r="F9" s="23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4"/>
    </row>
    <row r="10" spans="1:23" x14ac:dyDescent="0.25">
      <c r="A10" s="4">
        <v>8</v>
      </c>
      <c r="B10" s="133"/>
      <c r="C10" s="6">
        <v>92</v>
      </c>
      <c r="D10" s="6">
        <v>2</v>
      </c>
      <c r="E10" s="40">
        <v>12.6</v>
      </c>
      <c r="F10" s="23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4"/>
    </row>
    <row r="11" spans="1:23" x14ac:dyDescent="0.25">
      <c r="A11" s="4">
        <v>9</v>
      </c>
      <c r="B11" s="133"/>
      <c r="C11" s="6">
        <v>94</v>
      </c>
      <c r="D11" s="6">
        <v>2</v>
      </c>
      <c r="E11" s="40">
        <v>12.6</v>
      </c>
      <c r="F11" s="23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4"/>
    </row>
    <row r="12" spans="1:23" s="3" customFormat="1" ht="15.75" x14ac:dyDescent="0.25">
      <c r="A12" s="123" t="s">
        <v>13</v>
      </c>
      <c r="B12" s="124"/>
      <c r="C12" s="8">
        <f>A11</f>
        <v>9</v>
      </c>
      <c r="D12" s="8">
        <f>SUM(D3:D11)</f>
        <v>31</v>
      </c>
      <c r="E12" s="41"/>
      <c r="F12" s="19"/>
      <c r="G12" s="19"/>
      <c r="H12" s="19"/>
      <c r="I12" s="19"/>
      <c r="J12" s="19"/>
      <c r="K12" s="18"/>
      <c r="L12" s="19"/>
      <c r="M12" s="19"/>
      <c r="N12" s="19"/>
      <c r="O12" s="19"/>
      <c r="P12" s="19"/>
      <c r="Q12" s="19"/>
      <c r="R12" s="19"/>
      <c r="S12" s="8"/>
    </row>
    <row r="13" spans="1:23" ht="38.25" customHeight="1" x14ac:dyDescent="0.35">
      <c r="A13" s="5" t="s">
        <v>5</v>
      </c>
      <c r="B13" s="4"/>
      <c r="D13" s="6"/>
      <c r="E13" s="39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4"/>
    </row>
    <row r="14" spans="1:23" x14ac:dyDescent="0.25">
      <c r="A14" s="4">
        <v>1</v>
      </c>
      <c r="B14" s="125" t="s">
        <v>9</v>
      </c>
      <c r="C14" s="6">
        <v>1</v>
      </c>
      <c r="D14" s="6">
        <v>6</v>
      </c>
      <c r="E14" s="52">
        <f>12.8+17.7</f>
        <v>30.5</v>
      </c>
      <c r="F14" s="22">
        <v>0.4</v>
      </c>
      <c r="G14" s="18">
        <v>11.2</v>
      </c>
      <c r="H14" s="18"/>
      <c r="I14" s="18"/>
      <c r="J14" s="18">
        <v>0.1</v>
      </c>
      <c r="K14" s="18">
        <v>2.5</v>
      </c>
      <c r="L14" s="18"/>
      <c r="M14" s="18">
        <v>0.1</v>
      </c>
      <c r="N14" s="18">
        <v>3.2</v>
      </c>
      <c r="O14" s="18"/>
      <c r="P14" s="18"/>
      <c r="Q14" s="18"/>
      <c r="R14" s="18"/>
      <c r="S14" s="4"/>
      <c r="U14">
        <v>30.5</v>
      </c>
    </row>
    <row r="15" spans="1:23" x14ac:dyDescent="0.25">
      <c r="A15" s="4">
        <v>2</v>
      </c>
      <c r="B15" s="134"/>
      <c r="C15" s="6">
        <v>5</v>
      </c>
      <c r="D15" s="6">
        <v>3</v>
      </c>
      <c r="E15" s="37">
        <v>17.8</v>
      </c>
      <c r="F15" s="22">
        <v>0.4</v>
      </c>
      <c r="G15" s="18">
        <v>6.1</v>
      </c>
      <c r="H15" s="18"/>
      <c r="I15" s="18"/>
      <c r="J15" s="18">
        <v>0.1</v>
      </c>
      <c r="K15" s="18">
        <v>1.5</v>
      </c>
      <c r="L15" s="18"/>
      <c r="M15" s="18">
        <v>0.1</v>
      </c>
      <c r="N15" s="18">
        <v>1.9</v>
      </c>
      <c r="O15" s="18"/>
      <c r="P15" s="18"/>
      <c r="Q15" s="18"/>
      <c r="R15" s="18"/>
      <c r="S15" s="4"/>
      <c r="U15">
        <v>17.8</v>
      </c>
    </row>
    <row r="16" spans="1:23" x14ac:dyDescent="0.25">
      <c r="A16" s="4">
        <v>3</v>
      </c>
      <c r="B16" s="134"/>
      <c r="C16" s="6">
        <v>6</v>
      </c>
      <c r="D16" s="6">
        <v>3</v>
      </c>
      <c r="E16" s="37">
        <v>17.5</v>
      </c>
      <c r="F16" s="22">
        <v>0.4</v>
      </c>
      <c r="G16" s="18">
        <v>6</v>
      </c>
      <c r="H16" s="18"/>
      <c r="I16" s="18"/>
      <c r="J16" s="18">
        <v>0.1</v>
      </c>
      <c r="K16" s="18">
        <v>1.5</v>
      </c>
      <c r="L16" s="18"/>
      <c r="M16" s="18">
        <v>0.1</v>
      </c>
      <c r="N16" s="18">
        <v>1.9</v>
      </c>
      <c r="O16" s="18"/>
      <c r="P16" s="18"/>
      <c r="Q16" s="18"/>
      <c r="R16" s="18"/>
      <c r="S16" s="4"/>
      <c r="U16">
        <v>17.5</v>
      </c>
    </row>
    <row r="17" spans="1:23" x14ac:dyDescent="0.25">
      <c r="A17" s="4">
        <v>4</v>
      </c>
      <c r="B17" s="134"/>
      <c r="C17" s="6">
        <v>7</v>
      </c>
      <c r="D17" s="6">
        <v>3</v>
      </c>
      <c r="E17" s="37">
        <v>15.6</v>
      </c>
      <c r="F17" s="22">
        <v>0.4</v>
      </c>
      <c r="G17" s="18">
        <f t="shared" ref="G17:G18" si="2">E17*F17</f>
        <v>6.24</v>
      </c>
      <c r="H17" s="18"/>
      <c r="I17" s="18"/>
      <c r="J17" s="18">
        <v>0.1</v>
      </c>
      <c r="K17" s="18">
        <v>1.3</v>
      </c>
      <c r="L17" s="18"/>
      <c r="M17" s="18">
        <v>0.1</v>
      </c>
      <c r="N17" s="18">
        <v>1.7</v>
      </c>
      <c r="O17" s="18"/>
      <c r="P17" s="18"/>
      <c r="Q17" s="18"/>
      <c r="R17" s="18"/>
      <c r="S17" s="4"/>
      <c r="U17">
        <v>15.6</v>
      </c>
    </row>
    <row r="18" spans="1:23" x14ac:dyDescent="0.25">
      <c r="A18" s="4">
        <v>5</v>
      </c>
      <c r="B18" s="134"/>
      <c r="C18" s="6">
        <v>8</v>
      </c>
      <c r="D18" s="6">
        <v>3</v>
      </c>
      <c r="E18" s="37">
        <v>17.3</v>
      </c>
      <c r="F18" s="22">
        <v>0.4</v>
      </c>
      <c r="G18" s="18">
        <f t="shared" si="2"/>
        <v>6.9200000000000008</v>
      </c>
      <c r="H18" s="18"/>
      <c r="I18" s="18"/>
      <c r="J18" s="18">
        <v>0.1</v>
      </c>
      <c r="K18" s="18">
        <v>1.4</v>
      </c>
      <c r="L18" s="18"/>
      <c r="M18" s="18">
        <v>0.1</v>
      </c>
      <c r="N18" s="18">
        <v>1.8</v>
      </c>
      <c r="O18" s="18"/>
      <c r="P18" s="18"/>
      <c r="Q18" s="18"/>
      <c r="R18" s="18"/>
      <c r="S18" s="4"/>
      <c r="U18">
        <v>17.3</v>
      </c>
    </row>
    <row r="19" spans="1:23" x14ac:dyDescent="0.25">
      <c r="A19" s="4">
        <v>6</v>
      </c>
      <c r="B19" s="134"/>
      <c r="C19" s="6">
        <v>13</v>
      </c>
      <c r="D19" s="6">
        <v>3</v>
      </c>
      <c r="E19" s="37">
        <v>17.7</v>
      </c>
      <c r="F19" s="22">
        <v>0.4</v>
      </c>
      <c r="G19" s="18">
        <v>6.1</v>
      </c>
      <c r="H19" s="18"/>
      <c r="I19" s="18"/>
      <c r="J19" s="18">
        <v>0.1</v>
      </c>
      <c r="K19" s="18">
        <v>1.5</v>
      </c>
      <c r="L19" s="18"/>
      <c r="M19" s="18">
        <v>0.1</v>
      </c>
      <c r="N19" s="18">
        <v>1.9</v>
      </c>
      <c r="O19" s="18"/>
      <c r="P19" s="18"/>
      <c r="Q19" s="18"/>
      <c r="R19" s="18"/>
      <c r="S19" s="4"/>
      <c r="U19">
        <v>17.7</v>
      </c>
    </row>
    <row r="20" spans="1:23" x14ac:dyDescent="0.25">
      <c r="A20" s="4">
        <v>7</v>
      </c>
      <c r="B20" s="126"/>
      <c r="C20" s="6">
        <v>14</v>
      </c>
      <c r="D20" s="6">
        <v>3</v>
      </c>
      <c r="E20" s="37">
        <v>17.600000000000001</v>
      </c>
      <c r="F20" s="22">
        <v>0.4</v>
      </c>
      <c r="G20" s="18">
        <v>6</v>
      </c>
      <c r="H20" s="18"/>
      <c r="I20" s="18"/>
      <c r="J20" s="18">
        <v>0.1</v>
      </c>
      <c r="K20" s="18">
        <v>1.6</v>
      </c>
      <c r="L20" s="18"/>
      <c r="M20" s="18">
        <v>0.1</v>
      </c>
      <c r="N20" s="18">
        <v>1.9</v>
      </c>
      <c r="O20" s="18"/>
      <c r="P20" s="18"/>
      <c r="Q20" s="18"/>
      <c r="R20" s="18"/>
      <c r="S20" s="4"/>
      <c r="U20">
        <v>17.600000000000001</v>
      </c>
    </row>
    <row r="21" spans="1:23" x14ac:dyDescent="0.25">
      <c r="A21" s="4">
        <v>8</v>
      </c>
      <c r="B21" s="125" t="s">
        <v>10</v>
      </c>
      <c r="C21" s="6">
        <v>31</v>
      </c>
      <c r="D21" s="6">
        <v>3</v>
      </c>
      <c r="E21" s="42">
        <f>17.1+1.1</f>
        <v>18.200000000000003</v>
      </c>
      <c r="F21" s="24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4"/>
      <c r="V21">
        <v>18.2</v>
      </c>
    </row>
    <row r="22" spans="1:23" x14ac:dyDescent="0.25">
      <c r="A22" s="4">
        <v>9</v>
      </c>
      <c r="B22" s="134"/>
      <c r="C22" s="6">
        <v>34</v>
      </c>
      <c r="D22" s="6">
        <v>3</v>
      </c>
      <c r="E22" s="42">
        <v>17.899999999999999</v>
      </c>
      <c r="F22" s="24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4"/>
      <c r="V22">
        <v>17.899999999999999</v>
      </c>
    </row>
    <row r="23" spans="1:23" x14ac:dyDescent="0.25">
      <c r="A23" s="4">
        <v>10</v>
      </c>
      <c r="B23" s="134"/>
      <c r="C23" s="6">
        <v>35</v>
      </c>
      <c r="D23" s="6">
        <v>3</v>
      </c>
      <c r="E23" s="42">
        <v>17.899999999999999</v>
      </c>
      <c r="F23" s="24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4"/>
      <c r="V23">
        <v>17.899999999999999</v>
      </c>
    </row>
    <row r="24" spans="1:23" x14ac:dyDescent="0.25">
      <c r="A24" s="4">
        <v>11</v>
      </c>
      <c r="B24" s="126"/>
      <c r="C24" s="6">
        <v>38</v>
      </c>
      <c r="D24" s="6">
        <v>3</v>
      </c>
      <c r="E24" s="42">
        <v>18.2</v>
      </c>
      <c r="F24" s="24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4"/>
      <c r="V24">
        <v>18.2</v>
      </c>
    </row>
    <row r="25" spans="1:23" x14ac:dyDescent="0.25">
      <c r="A25" s="4">
        <v>12</v>
      </c>
      <c r="B25" s="125" t="s">
        <v>8</v>
      </c>
      <c r="C25" s="6">
        <v>45</v>
      </c>
      <c r="D25" s="6">
        <v>3</v>
      </c>
      <c r="E25" s="40">
        <v>18.2</v>
      </c>
      <c r="F25" s="23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4"/>
      <c r="W25">
        <v>18.2</v>
      </c>
    </row>
    <row r="26" spans="1:23" x14ac:dyDescent="0.25">
      <c r="A26" s="4">
        <v>13</v>
      </c>
      <c r="B26" s="134"/>
      <c r="C26" s="6">
        <v>48</v>
      </c>
      <c r="D26" s="6">
        <v>3</v>
      </c>
      <c r="E26" s="40">
        <v>17.899999999999999</v>
      </c>
      <c r="F26" s="23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4"/>
      <c r="W26">
        <v>17.899999999999999</v>
      </c>
    </row>
    <row r="27" spans="1:23" x14ac:dyDescent="0.25">
      <c r="A27" s="4">
        <v>14</v>
      </c>
      <c r="B27" s="134"/>
      <c r="C27" s="6">
        <v>49</v>
      </c>
      <c r="D27" s="6">
        <v>3</v>
      </c>
      <c r="E27" s="40">
        <v>17.899999999999999</v>
      </c>
      <c r="F27" s="23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4"/>
      <c r="W27">
        <v>17.899999999999999</v>
      </c>
    </row>
    <row r="28" spans="1:23" x14ac:dyDescent="0.25">
      <c r="A28" s="4">
        <v>15</v>
      </c>
      <c r="B28" s="126"/>
      <c r="C28" s="61">
        <v>52</v>
      </c>
      <c r="D28" s="6">
        <v>3</v>
      </c>
      <c r="E28" s="40">
        <v>18.2</v>
      </c>
      <c r="F28" s="23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4"/>
      <c r="W28">
        <v>18.2</v>
      </c>
    </row>
    <row r="29" spans="1:23" ht="15.75" x14ac:dyDescent="0.25">
      <c r="A29" s="123" t="s">
        <v>13</v>
      </c>
      <c r="B29" s="124"/>
      <c r="C29" s="8">
        <f>A28</f>
        <v>15</v>
      </c>
      <c r="D29" s="8">
        <f>SUM(D14:D28)</f>
        <v>48</v>
      </c>
      <c r="E29" s="39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4"/>
    </row>
    <row r="30" spans="1:23" ht="23.25" customHeight="1" x14ac:dyDescent="0.35">
      <c r="A30" s="5" t="s">
        <v>11</v>
      </c>
      <c r="B30" s="4"/>
      <c r="C30" s="6"/>
      <c r="D30" s="6"/>
      <c r="E30" s="39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4"/>
    </row>
    <row r="31" spans="1:23" x14ac:dyDescent="0.25">
      <c r="A31" s="4">
        <v>1</v>
      </c>
      <c r="B31" s="4" t="s">
        <v>12</v>
      </c>
      <c r="C31" s="6">
        <v>9</v>
      </c>
      <c r="D31" s="6">
        <v>4</v>
      </c>
      <c r="E31" s="37">
        <f>12.8+12.8+2.5+2.8</f>
        <v>30.900000000000002</v>
      </c>
      <c r="F31" s="22">
        <v>0.4</v>
      </c>
      <c r="G31" s="18">
        <v>11.4</v>
      </c>
      <c r="H31" s="18"/>
      <c r="I31" s="18"/>
      <c r="J31" s="18">
        <v>0.1</v>
      </c>
      <c r="K31" s="18">
        <v>2.5</v>
      </c>
      <c r="L31" s="18"/>
      <c r="M31" s="18">
        <v>0.1</v>
      </c>
      <c r="N31" s="18">
        <f t="shared" ref="N31" si="3">M31*E31</f>
        <v>3.0900000000000003</v>
      </c>
      <c r="O31" s="18"/>
      <c r="P31" s="18"/>
      <c r="Q31" s="18"/>
      <c r="R31" s="18"/>
      <c r="S31" s="4"/>
      <c r="U31">
        <v>30.9</v>
      </c>
    </row>
    <row r="32" spans="1:23" ht="15.75" x14ac:dyDescent="0.25">
      <c r="A32" s="123" t="s">
        <v>13</v>
      </c>
      <c r="B32" s="124"/>
      <c r="C32" s="8">
        <f>A31</f>
        <v>1</v>
      </c>
      <c r="D32" s="8">
        <f>SUM(D31)</f>
        <v>4</v>
      </c>
      <c r="E32" s="39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4"/>
    </row>
    <row r="33" spans="1:23" ht="17.25" customHeight="1" x14ac:dyDescent="0.35">
      <c r="A33" s="5" t="s">
        <v>14</v>
      </c>
      <c r="B33" s="4"/>
      <c r="C33" s="6"/>
      <c r="D33" s="6"/>
      <c r="E33" s="39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4"/>
    </row>
    <row r="34" spans="1:23" x14ac:dyDescent="0.25">
      <c r="A34" s="4">
        <v>1</v>
      </c>
      <c r="B34" s="125" t="s">
        <v>12</v>
      </c>
      <c r="C34" s="6">
        <v>3</v>
      </c>
      <c r="D34" s="6">
        <v>2</v>
      </c>
      <c r="E34" s="37">
        <v>13.6</v>
      </c>
      <c r="F34" s="22">
        <v>0.4</v>
      </c>
      <c r="G34" s="18">
        <f>E34*F34</f>
        <v>5.44</v>
      </c>
      <c r="H34" s="18"/>
      <c r="I34" s="18"/>
      <c r="J34" s="18">
        <v>0.1</v>
      </c>
      <c r="K34" s="18">
        <v>1.2</v>
      </c>
      <c r="L34" s="18"/>
      <c r="M34" s="18">
        <v>0.1</v>
      </c>
      <c r="N34" s="18">
        <f t="shared" ref="N34:N38" si="4">M34*E34</f>
        <v>1.36</v>
      </c>
      <c r="O34" s="18"/>
      <c r="P34" s="18"/>
      <c r="Q34" s="18"/>
      <c r="R34" s="18"/>
      <c r="S34" s="4"/>
      <c r="U34">
        <v>13.6</v>
      </c>
    </row>
    <row r="35" spans="1:23" x14ac:dyDescent="0.25">
      <c r="A35" s="4">
        <v>2</v>
      </c>
      <c r="B35" s="134"/>
      <c r="C35" s="6">
        <v>4</v>
      </c>
      <c r="D35" s="6">
        <v>2</v>
      </c>
      <c r="E35" s="37">
        <v>13.1</v>
      </c>
      <c r="F35" s="22">
        <v>0.4</v>
      </c>
      <c r="G35" s="18">
        <f t="shared" ref="G35:G38" si="5">E35*F35</f>
        <v>5.24</v>
      </c>
      <c r="H35" s="18"/>
      <c r="I35" s="18"/>
      <c r="J35" s="18">
        <v>0.1</v>
      </c>
      <c r="K35" s="18">
        <v>1.1000000000000001</v>
      </c>
      <c r="L35" s="18"/>
      <c r="M35" s="18">
        <v>0.1</v>
      </c>
      <c r="N35" s="18">
        <f t="shared" si="4"/>
        <v>1.31</v>
      </c>
      <c r="O35" s="18"/>
      <c r="P35" s="18"/>
      <c r="Q35" s="18"/>
      <c r="R35" s="18"/>
      <c r="S35" s="4"/>
      <c r="U35">
        <v>13.1</v>
      </c>
    </row>
    <row r="36" spans="1:23" x14ac:dyDescent="0.25">
      <c r="A36" s="4">
        <v>3</v>
      </c>
      <c r="B36" s="134"/>
      <c r="C36" s="6">
        <v>10</v>
      </c>
      <c r="D36" s="6">
        <v>2</v>
      </c>
      <c r="E36" s="37">
        <v>12.7</v>
      </c>
      <c r="F36" s="22">
        <v>0.4</v>
      </c>
      <c r="G36" s="18">
        <f t="shared" si="5"/>
        <v>5.08</v>
      </c>
      <c r="H36" s="18"/>
      <c r="I36" s="18"/>
      <c r="J36" s="18">
        <v>0.1</v>
      </c>
      <c r="K36" s="18">
        <v>1.1000000000000001</v>
      </c>
      <c r="L36" s="18"/>
      <c r="M36" s="18">
        <v>0.1</v>
      </c>
      <c r="N36" s="18">
        <f t="shared" si="4"/>
        <v>1.27</v>
      </c>
      <c r="O36" s="18"/>
      <c r="P36" s="18"/>
      <c r="Q36" s="18"/>
      <c r="R36" s="18"/>
      <c r="S36" s="4"/>
      <c r="U36">
        <v>12.7</v>
      </c>
    </row>
    <row r="37" spans="1:23" x14ac:dyDescent="0.25">
      <c r="A37" s="4">
        <v>4</v>
      </c>
      <c r="B37" s="134"/>
      <c r="C37" s="6">
        <v>11</v>
      </c>
      <c r="D37" s="6">
        <v>2</v>
      </c>
      <c r="E37" s="37">
        <v>13</v>
      </c>
      <c r="F37" s="22">
        <v>0.4</v>
      </c>
      <c r="G37" s="18">
        <f t="shared" si="5"/>
        <v>5.2</v>
      </c>
      <c r="H37" s="18"/>
      <c r="I37" s="18"/>
      <c r="J37" s="18">
        <v>0.1</v>
      </c>
      <c r="K37" s="18">
        <v>1.1000000000000001</v>
      </c>
      <c r="L37" s="18"/>
      <c r="M37" s="18">
        <v>0.1</v>
      </c>
      <c r="N37" s="18">
        <f t="shared" si="4"/>
        <v>1.3</v>
      </c>
      <c r="O37" s="18"/>
      <c r="P37" s="18"/>
      <c r="Q37" s="18"/>
      <c r="R37" s="18"/>
      <c r="S37" s="4"/>
      <c r="U37">
        <v>13</v>
      </c>
    </row>
    <row r="38" spans="1:23" x14ac:dyDescent="0.25">
      <c r="A38" s="4">
        <v>5</v>
      </c>
      <c r="B38" s="126"/>
      <c r="C38" s="6">
        <v>12</v>
      </c>
      <c r="D38" s="6">
        <v>2</v>
      </c>
      <c r="E38" s="37">
        <v>12.7</v>
      </c>
      <c r="F38" s="22">
        <v>0.4</v>
      </c>
      <c r="G38" s="18">
        <f t="shared" si="5"/>
        <v>5.08</v>
      </c>
      <c r="H38" s="18"/>
      <c r="I38" s="18"/>
      <c r="J38" s="18">
        <v>0.1</v>
      </c>
      <c r="K38" s="18">
        <v>1.1000000000000001</v>
      </c>
      <c r="L38" s="18"/>
      <c r="M38" s="18">
        <v>0.1</v>
      </c>
      <c r="N38" s="18">
        <f t="shared" si="4"/>
        <v>1.27</v>
      </c>
      <c r="O38" s="18"/>
      <c r="P38" s="18"/>
      <c r="Q38" s="18"/>
      <c r="R38" s="18"/>
      <c r="S38" s="4"/>
      <c r="U38">
        <v>12.7</v>
      </c>
    </row>
    <row r="39" spans="1:23" x14ac:dyDescent="0.25">
      <c r="A39" s="4">
        <v>6</v>
      </c>
      <c r="B39" s="125" t="s">
        <v>15</v>
      </c>
      <c r="C39" s="6">
        <v>32</v>
      </c>
      <c r="D39" s="6">
        <v>2</v>
      </c>
      <c r="E39" s="42">
        <v>12.6</v>
      </c>
      <c r="F39" s="24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4"/>
      <c r="V39">
        <v>12.6</v>
      </c>
    </row>
    <row r="40" spans="1:23" x14ac:dyDescent="0.25">
      <c r="A40" s="4">
        <v>7</v>
      </c>
      <c r="B40" s="134"/>
      <c r="C40" s="6">
        <v>33</v>
      </c>
      <c r="D40" s="6">
        <v>2</v>
      </c>
      <c r="E40" s="42">
        <v>12.6</v>
      </c>
      <c r="F40" s="24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4"/>
      <c r="V40">
        <v>12.6</v>
      </c>
    </row>
    <row r="41" spans="1:23" x14ac:dyDescent="0.25">
      <c r="A41" s="4">
        <v>8</v>
      </c>
      <c r="B41" s="134"/>
      <c r="C41" s="6">
        <v>36</v>
      </c>
      <c r="D41" s="6">
        <v>2</v>
      </c>
      <c r="E41" s="42">
        <v>12.6</v>
      </c>
      <c r="F41" s="24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4"/>
      <c r="V41">
        <v>12.6</v>
      </c>
    </row>
    <row r="42" spans="1:23" x14ac:dyDescent="0.25">
      <c r="A42" s="4">
        <v>9</v>
      </c>
      <c r="B42" s="126"/>
      <c r="C42" s="6">
        <v>37</v>
      </c>
      <c r="D42" s="6">
        <v>2</v>
      </c>
      <c r="E42" s="42">
        <v>12.6</v>
      </c>
      <c r="F42" s="24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48"/>
      <c r="V42">
        <v>12.6</v>
      </c>
    </row>
    <row r="43" spans="1:23" x14ac:dyDescent="0.25">
      <c r="A43" s="4">
        <v>10</v>
      </c>
      <c r="B43" s="125" t="s">
        <v>16</v>
      </c>
      <c r="C43" s="6">
        <v>46</v>
      </c>
      <c r="D43" s="6">
        <v>2</v>
      </c>
      <c r="E43" s="40">
        <v>12.6</v>
      </c>
      <c r="F43" s="23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48"/>
      <c r="U43" s="60"/>
      <c r="V43" s="60"/>
      <c r="W43" s="60">
        <v>12.6</v>
      </c>
    </row>
    <row r="44" spans="1:23" x14ac:dyDescent="0.25">
      <c r="A44" s="4">
        <v>11</v>
      </c>
      <c r="B44" s="134"/>
      <c r="C44" s="6">
        <v>47</v>
      </c>
      <c r="D44" s="6">
        <v>2</v>
      </c>
      <c r="E44" s="40">
        <v>12.6</v>
      </c>
      <c r="F44" s="23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48"/>
      <c r="U44" s="60"/>
      <c r="V44" s="60"/>
      <c r="W44" s="60">
        <v>12.6</v>
      </c>
    </row>
    <row r="45" spans="1:23" x14ac:dyDescent="0.25">
      <c r="A45" s="4">
        <v>12</v>
      </c>
      <c r="B45" s="134"/>
      <c r="C45" s="6">
        <v>50</v>
      </c>
      <c r="D45" s="6">
        <v>2</v>
      </c>
      <c r="E45" s="40">
        <v>12.6</v>
      </c>
      <c r="F45" s="23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48"/>
      <c r="W45">
        <v>12.6</v>
      </c>
    </row>
    <row r="46" spans="1:23" x14ac:dyDescent="0.25">
      <c r="A46" s="4">
        <v>13</v>
      </c>
      <c r="B46" s="126"/>
      <c r="C46" s="6">
        <v>51</v>
      </c>
      <c r="D46" s="6">
        <v>2</v>
      </c>
      <c r="E46" s="40">
        <v>12.6</v>
      </c>
      <c r="F46" s="23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48"/>
      <c r="W46">
        <v>12.6</v>
      </c>
    </row>
    <row r="47" spans="1:23" ht="15.75" x14ac:dyDescent="0.25">
      <c r="A47" s="123" t="s">
        <v>13</v>
      </c>
      <c r="B47" s="124"/>
      <c r="C47" s="8">
        <f>A46</f>
        <v>13</v>
      </c>
      <c r="D47" s="8">
        <f>SUM(D34:D46)</f>
        <v>26</v>
      </c>
      <c r="E47" s="39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4"/>
    </row>
    <row r="48" spans="1:23" ht="18.75" customHeight="1" x14ac:dyDescent="0.35">
      <c r="A48" s="5" t="s">
        <v>20</v>
      </c>
      <c r="B48" s="13"/>
      <c r="C48" s="8"/>
      <c r="D48" s="8"/>
      <c r="E48" s="39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"/>
    </row>
    <row r="49" spans="1:23" ht="15.75" x14ac:dyDescent="0.25">
      <c r="A49" s="14">
        <v>1</v>
      </c>
      <c r="B49" s="15" t="s">
        <v>12</v>
      </c>
      <c r="C49" s="16" t="s">
        <v>21</v>
      </c>
      <c r="D49" s="16">
        <v>2</v>
      </c>
      <c r="E49" s="37">
        <v>16.5</v>
      </c>
      <c r="F49" s="22">
        <v>0.4</v>
      </c>
      <c r="G49" s="18">
        <f>E49*F49</f>
        <v>6.6000000000000005</v>
      </c>
      <c r="H49" s="18"/>
      <c r="I49" s="18"/>
      <c r="J49" s="18">
        <v>0.1</v>
      </c>
      <c r="K49" s="18">
        <v>1.5</v>
      </c>
      <c r="L49" s="18"/>
      <c r="M49" s="18">
        <v>0.1</v>
      </c>
      <c r="N49" s="18">
        <f t="shared" ref="N49" si="6">M49*E49</f>
        <v>1.6500000000000001</v>
      </c>
      <c r="O49" s="18"/>
      <c r="P49" s="18"/>
      <c r="Q49" s="18"/>
      <c r="R49" s="18"/>
      <c r="S49" s="4"/>
      <c r="U49">
        <v>16.5</v>
      </c>
    </row>
    <row r="50" spans="1:23" ht="15.75" x14ac:dyDescent="0.25">
      <c r="A50" s="14">
        <v>2</v>
      </c>
      <c r="B50" s="15" t="s">
        <v>15</v>
      </c>
      <c r="C50" s="16">
        <v>43</v>
      </c>
      <c r="D50" s="16">
        <v>2</v>
      </c>
      <c r="E50" s="42">
        <f>16.8</f>
        <v>16.8</v>
      </c>
      <c r="F50" s="24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4"/>
      <c r="V50">
        <v>16.8</v>
      </c>
    </row>
    <row r="51" spans="1:23" ht="15.75" x14ac:dyDescent="0.25">
      <c r="A51" s="14">
        <v>3</v>
      </c>
      <c r="B51" s="15" t="s">
        <v>8</v>
      </c>
      <c r="C51" s="16">
        <v>44</v>
      </c>
      <c r="D51" s="16">
        <v>2</v>
      </c>
      <c r="E51" s="40">
        <v>16.8</v>
      </c>
      <c r="F51" s="23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4"/>
      <c r="W51">
        <v>16.8</v>
      </c>
    </row>
    <row r="52" spans="1:23" ht="15.75" x14ac:dyDescent="0.25">
      <c r="A52" s="123" t="s">
        <v>13</v>
      </c>
      <c r="B52" s="124"/>
      <c r="C52" s="8">
        <f>A51</f>
        <v>3</v>
      </c>
      <c r="D52" s="8">
        <f>SUM(D49:D51)</f>
        <v>6</v>
      </c>
      <c r="E52" s="39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4"/>
    </row>
    <row r="53" spans="1:23" ht="15" customHeight="1" x14ac:dyDescent="0.35">
      <c r="A53" s="5" t="s">
        <v>17</v>
      </c>
      <c r="B53" s="4"/>
      <c r="C53" s="6"/>
      <c r="D53" s="6"/>
      <c r="E53" s="39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4"/>
    </row>
    <row r="54" spans="1:23" x14ac:dyDescent="0.25">
      <c r="A54" s="4">
        <v>1</v>
      </c>
      <c r="B54" s="4" t="s">
        <v>12</v>
      </c>
      <c r="C54" s="6">
        <v>2</v>
      </c>
      <c r="D54" s="6">
        <v>1</v>
      </c>
      <c r="E54" s="37">
        <f>4.4+11.8+12</f>
        <v>28.200000000000003</v>
      </c>
      <c r="F54" s="22">
        <v>0.4</v>
      </c>
      <c r="G54" s="18">
        <v>10.3</v>
      </c>
      <c r="H54" s="18"/>
      <c r="I54" s="18"/>
      <c r="J54" s="18">
        <v>0.1</v>
      </c>
      <c r="K54" s="18">
        <v>2.6</v>
      </c>
      <c r="L54" s="18"/>
      <c r="M54" s="18">
        <v>0.1</v>
      </c>
      <c r="N54" s="18">
        <f t="shared" ref="N54" si="7">M54*E54</f>
        <v>2.8200000000000003</v>
      </c>
      <c r="O54" s="18"/>
      <c r="P54" s="18"/>
      <c r="Q54" s="18"/>
      <c r="R54" s="18"/>
      <c r="S54" s="4"/>
      <c r="U54">
        <v>28.2</v>
      </c>
    </row>
    <row r="55" spans="1:23" ht="15.75" x14ac:dyDescent="0.25">
      <c r="A55" s="123" t="s">
        <v>13</v>
      </c>
      <c r="B55" s="124"/>
      <c r="C55" s="8">
        <f>A54</f>
        <v>1</v>
      </c>
      <c r="D55" s="8">
        <f>SUM(D54)</f>
        <v>1</v>
      </c>
      <c r="E55" s="39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4"/>
    </row>
    <row r="56" spans="1:23" ht="18" customHeight="1" x14ac:dyDescent="0.35">
      <c r="A56" s="5" t="s">
        <v>18</v>
      </c>
      <c r="B56" s="4"/>
      <c r="C56" s="6"/>
      <c r="D56" s="6"/>
      <c r="E56" s="39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4"/>
    </row>
    <row r="57" spans="1:23" x14ac:dyDescent="0.25">
      <c r="A57" s="4">
        <v>1</v>
      </c>
      <c r="B57" s="125" t="s">
        <v>15</v>
      </c>
      <c r="C57" s="6">
        <v>39</v>
      </c>
      <c r="D57" s="6">
        <v>1</v>
      </c>
      <c r="E57" s="42">
        <v>30.9</v>
      </c>
      <c r="F57" s="24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4"/>
      <c r="V57">
        <v>30.9</v>
      </c>
    </row>
    <row r="58" spans="1:23" x14ac:dyDescent="0.25">
      <c r="A58" s="4">
        <v>2</v>
      </c>
      <c r="B58" s="126"/>
      <c r="C58" s="6">
        <v>40</v>
      </c>
      <c r="D58" s="6">
        <v>1</v>
      </c>
      <c r="E58" s="42">
        <v>31.4</v>
      </c>
      <c r="F58" s="24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4"/>
      <c r="V58">
        <v>31.4</v>
      </c>
    </row>
    <row r="59" spans="1:23" x14ac:dyDescent="0.25">
      <c r="A59" s="10">
        <v>3</v>
      </c>
      <c r="B59" s="11" t="s">
        <v>8</v>
      </c>
      <c r="C59" s="6">
        <v>53</v>
      </c>
      <c r="D59" s="6">
        <v>1</v>
      </c>
      <c r="E59" s="40">
        <v>30.8</v>
      </c>
      <c r="F59" s="23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4"/>
      <c r="W59">
        <v>30.8</v>
      </c>
    </row>
    <row r="60" spans="1:23" ht="15.75" x14ac:dyDescent="0.25">
      <c r="A60" s="123" t="s">
        <v>13</v>
      </c>
      <c r="B60" s="124"/>
      <c r="C60" s="8">
        <f>A59</f>
        <v>3</v>
      </c>
      <c r="D60" s="8">
        <f>SUM(D57:D59)</f>
        <v>3</v>
      </c>
      <c r="E60" s="39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4"/>
    </row>
    <row r="61" spans="1:23" ht="18.75" customHeight="1" x14ac:dyDescent="0.35">
      <c r="A61" s="5" t="s">
        <v>19</v>
      </c>
      <c r="B61" s="4"/>
      <c r="C61" s="6"/>
      <c r="D61" s="6"/>
      <c r="E61" s="39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4"/>
    </row>
    <row r="62" spans="1:23" x14ac:dyDescent="0.25">
      <c r="A62" s="4">
        <v>1</v>
      </c>
      <c r="B62" s="125" t="s">
        <v>15</v>
      </c>
      <c r="C62" s="6">
        <v>41</v>
      </c>
      <c r="D62" s="6">
        <v>2</v>
      </c>
      <c r="E62" s="42">
        <v>30.9</v>
      </c>
      <c r="F62" s="24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4"/>
      <c r="V62">
        <v>30.9</v>
      </c>
    </row>
    <row r="63" spans="1:23" x14ac:dyDescent="0.25">
      <c r="A63" s="4">
        <v>2</v>
      </c>
      <c r="B63" s="126"/>
      <c r="C63" s="6">
        <v>42</v>
      </c>
      <c r="D63" s="6">
        <v>2</v>
      </c>
      <c r="E63" s="42">
        <v>31.4</v>
      </c>
      <c r="F63" s="24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4"/>
      <c r="V63">
        <v>31.4</v>
      </c>
    </row>
    <row r="64" spans="1:23" ht="15.75" x14ac:dyDescent="0.25">
      <c r="A64" s="123" t="s">
        <v>13</v>
      </c>
      <c r="B64" s="124"/>
      <c r="C64" s="8">
        <f>A63</f>
        <v>2</v>
      </c>
      <c r="D64" s="8">
        <f>SUM(D62:D63)</f>
        <v>4</v>
      </c>
      <c r="E64" s="39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4"/>
    </row>
    <row r="65" spans="1:23" ht="13.5" customHeight="1" x14ac:dyDescent="0.25">
      <c r="A65" s="12"/>
      <c r="B65" s="13"/>
      <c r="C65" s="8"/>
      <c r="D65" s="8"/>
      <c r="E65" s="39"/>
      <c r="F65" s="18"/>
      <c r="G65" s="27">
        <f>SUM(G3:G64)</f>
        <v>123.32</v>
      </c>
      <c r="H65" s="26">
        <f t="shared" ref="H65:Q65" si="8">SUM(H3:H64)</f>
        <v>0</v>
      </c>
      <c r="I65" s="26">
        <f t="shared" si="8"/>
        <v>0</v>
      </c>
      <c r="J65" s="26">
        <f t="shared" si="8"/>
        <v>1.8000000000000005</v>
      </c>
      <c r="K65" s="27">
        <f t="shared" si="8"/>
        <v>28.200000000000006</v>
      </c>
      <c r="L65" s="26">
        <f t="shared" si="8"/>
        <v>0</v>
      </c>
      <c r="M65" s="26"/>
      <c r="N65" s="27">
        <f t="shared" si="8"/>
        <v>34.039999999999992</v>
      </c>
      <c r="O65" s="26">
        <f t="shared" si="8"/>
        <v>0</v>
      </c>
      <c r="P65" s="26">
        <f t="shared" si="8"/>
        <v>0</v>
      </c>
      <c r="Q65" s="26">
        <f t="shared" si="8"/>
        <v>0</v>
      </c>
      <c r="R65" s="26"/>
      <c r="S65" s="4"/>
    </row>
    <row r="66" spans="1:23" ht="8.25" customHeight="1" x14ac:dyDescent="0.25">
      <c r="A66" s="4"/>
      <c r="B66" s="4"/>
      <c r="C66" s="6"/>
      <c r="D66" s="6"/>
      <c r="E66" s="39"/>
      <c r="F66" s="18"/>
      <c r="G66" s="28"/>
      <c r="H66" s="18"/>
      <c r="I66" s="18"/>
      <c r="J66" s="18"/>
      <c r="K66" s="28"/>
      <c r="L66" s="18"/>
      <c r="M66" s="18"/>
      <c r="N66" s="28"/>
      <c r="O66" s="18"/>
      <c r="P66" s="18"/>
      <c r="Q66" s="18"/>
      <c r="R66" s="18"/>
      <c r="S66" s="4"/>
    </row>
    <row r="67" spans="1:23" ht="15.75" x14ac:dyDescent="0.25">
      <c r="A67" s="135" t="s">
        <v>22</v>
      </c>
      <c r="B67" s="136"/>
      <c r="C67" s="21">
        <f>C64+C60+C55+C52+C32+C29+C12+C47</f>
        <v>47</v>
      </c>
      <c r="D67" s="21">
        <f>D64+D60+D55+D52+D32+D29+D12+D47</f>
        <v>123</v>
      </c>
      <c r="E67" s="43">
        <f>SUM(E3:E66)</f>
        <v>852.3</v>
      </c>
      <c r="F67" s="43">
        <f t="shared" ref="F67:W67" si="9">SUM(F3:F66)</f>
        <v>7.200000000000002</v>
      </c>
      <c r="G67" s="43">
        <f t="shared" si="9"/>
        <v>246.64</v>
      </c>
      <c r="H67" s="43">
        <f t="shared" si="9"/>
        <v>0</v>
      </c>
      <c r="I67" s="43">
        <f t="shared" si="9"/>
        <v>0</v>
      </c>
      <c r="J67" s="43">
        <f t="shared" si="9"/>
        <v>3.600000000000001</v>
      </c>
      <c r="K67" s="43">
        <f t="shared" si="9"/>
        <v>56.400000000000013</v>
      </c>
      <c r="L67" s="43">
        <f t="shared" si="9"/>
        <v>0</v>
      </c>
      <c r="M67" s="43">
        <f t="shared" si="9"/>
        <v>1.8000000000000005</v>
      </c>
      <c r="N67" s="43">
        <f t="shared" si="9"/>
        <v>68.079999999999984</v>
      </c>
      <c r="O67" s="43">
        <f t="shared" si="9"/>
        <v>0</v>
      </c>
      <c r="P67" s="43">
        <f t="shared" si="9"/>
        <v>0</v>
      </c>
      <c r="Q67" s="43">
        <f t="shared" si="9"/>
        <v>0</v>
      </c>
      <c r="R67" s="43">
        <f t="shared" si="9"/>
        <v>0</v>
      </c>
      <c r="S67" s="43">
        <f t="shared" si="9"/>
        <v>0</v>
      </c>
      <c r="T67" s="43">
        <f t="shared" si="9"/>
        <v>0</v>
      </c>
      <c r="U67" s="43">
        <f t="shared" si="9"/>
        <v>325.99999999999994</v>
      </c>
      <c r="V67" s="43">
        <f t="shared" si="9"/>
        <v>264</v>
      </c>
      <c r="W67" s="43">
        <f t="shared" si="9"/>
        <v>170.2</v>
      </c>
    </row>
    <row r="68" spans="1:23" x14ac:dyDescent="0.25">
      <c r="A68" s="4"/>
      <c r="B68" s="4"/>
      <c r="C68" s="6"/>
      <c r="D68" s="6"/>
      <c r="E68" s="39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4"/>
    </row>
    <row r="69" spans="1:23" x14ac:dyDescent="0.25">
      <c r="A69" s="4"/>
      <c r="B69" s="4"/>
      <c r="C69" s="6"/>
      <c r="D69" s="6"/>
      <c r="E69" s="39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4"/>
    </row>
    <row r="70" spans="1:23" x14ac:dyDescent="0.25">
      <c r="A70" s="4"/>
      <c r="B70" s="4"/>
      <c r="C70" s="6"/>
      <c r="D70" s="6" t="s">
        <v>12</v>
      </c>
      <c r="E70" s="39">
        <f>E5+E4+E3+E14+E15+E16+E17+E18+E19+E31+E34+E35+E36+E37+E49+E54+E20+E38</f>
        <v>330.7</v>
      </c>
      <c r="F70" s="18"/>
      <c r="G70" s="25">
        <f>G67/E70</f>
        <v>0.74581191412156034</v>
      </c>
      <c r="H70" s="18"/>
      <c r="I70" s="18"/>
      <c r="J70" s="18"/>
      <c r="K70" s="18">
        <f>K67/E70</f>
        <v>0.17054732385848206</v>
      </c>
      <c r="L70" s="18"/>
      <c r="M70" s="18"/>
      <c r="N70" s="18">
        <f>N67/E70</f>
        <v>0.20586634411853641</v>
      </c>
      <c r="O70" s="18"/>
      <c r="P70" s="18"/>
      <c r="Q70" s="18"/>
      <c r="R70" s="18"/>
      <c r="S70" s="4"/>
    </row>
    <row r="71" spans="1:23" x14ac:dyDescent="0.25">
      <c r="A71" s="4"/>
      <c r="B71" s="4"/>
      <c r="C71" s="6"/>
      <c r="D71" s="6" t="s">
        <v>15</v>
      </c>
      <c r="E71" s="39">
        <f>E21+E22+E23+E24+E39+E40+E41+E42+E50+E57+E58+E62+E63</f>
        <v>264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4"/>
    </row>
    <row r="72" spans="1:23" x14ac:dyDescent="0.25">
      <c r="A72" s="4"/>
      <c r="B72" s="4"/>
      <c r="C72" s="6"/>
      <c r="D72" s="6" t="s">
        <v>16</v>
      </c>
      <c r="E72" s="39">
        <f>E9+E8+E7+E6+E10+E11+E25+E26+E27+E43+E44+E45+E51+E59+E28+E46</f>
        <v>257.60000000000002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4"/>
    </row>
    <row r="73" spans="1:23" x14ac:dyDescent="0.25">
      <c r="A73" s="4"/>
      <c r="B73" s="4"/>
      <c r="C73" s="6"/>
      <c r="D73" s="6"/>
      <c r="E73" s="39">
        <f>SUM(E70:E72)</f>
        <v>852.30000000000007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4"/>
    </row>
    <row r="74" spans="1:23" x14ac:dyDescent="0.25">
      <c r="A74" s="4"/>
      <c r="B74" s="4"/>
      <c r="C74" s="6"/>
      <c r="D74" s="6"/>
      <c r="E74" s="39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4"/>
    </row>
    <row r="75" spans="1:23" ht="21" x14ac:dyDescent="0.35">
      <c r="A75" s="5" t="s">
        <v>35</v>
      </c>
      <c r="B75" s="7"/>
      <c r="C75" s="6"/>
      <c r="D75" s="6"/>
      <c r="E75" s="39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7"/>
    </row>
    <row r="76" spans="1:23" ht="91.5" x14ac:dyDescent="0.35">
      <c r="A76" s="5"/>
      <c r="B76" s="9"/>
      <c r="C76" s="6"/>
      <c r="D76" s="34"/>
      <c r="E76" s="38" t="s">
        <v>23</v>
      </c>
      <c r="F76" s="17"/>
      <c r="G76" s="30" t="s">
        <v>37</v>
      </c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29" t="s">
        <v>24</v>
      </c>
    </row>
    <row r="77" spans="1:23" x14ac:dyDescent="0.25">
      <c r="A77" s="4">
        <v>1</v>
      </c>
      <c r="B77" s="127" t="s">
        <v>36</v>
      </c>
      <c r="C77" s="6">
        <v>17</v>
      </c>
      <c r="D77" s="130"/>
      <c r="E77" s="39">
        <v>17.899999999999999</v>
      </c>
      <c r="F77" s="18"/>
      <c r="G77" s="35">
        <v>10.48</v>
      </c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35">
        <f>E77+G77</f>
        <v>28.38</v>
      </c>
    </row>
    <row r="78" spans="1:23" x14ac:dyDescent="0.25">
      <c r="A78" s="4">
        <v>2</v>
      </c>
      <c r="B78" s="128"/>
      <c r="C78" s="6">
        <v>18</v>
      </c>
      <c r="D78" s="131"/>
      <c r="E78" s="39">
        <v>17.899999999999999</v>
      </c>
      <c r="F78" s="18"/>
      <c r="G78" s="35">
        <v>10.48</v>
      </c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35">
        <f t="shared" ref="S78:S92" si="10">E78+G78</f>
        <v>28.38</v>
      </c>
    </row>
    <row r="79" spans="1:23" x14ac:dyDescent="0.25">
      <c r="A79" s="4">
        <v>3</v>
      </c>
      <c r="B79" s="128"/>
      <c r="C79" s="6">
        <v>19</v>
      </c>
      <c r="D79" s="131"/>
      <c r="E79" s="39">
        <v>12.6</v>
      </c>
      <c r="F79" s="18"/>
      <c r="G79" s="35">
        <v>7.38</v>
      </c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35">
        <f t="shared" si="10"/>
        <v>19.98</v>
      </c>
    </row>
    <row r="80" spans="1:23" x14ac:dyDescent="0.25">
      <c r="A80" s="4">
        <v>4</v>
      </c>
      <c r="B80" s="128"/>
      <c r="C80" s="6">
        <v>20</v>
      </c>
      <c r="D80" s="131"/>
      <c r="E80" s="39">
        <v>12.6</v>
      </c>
      <c r="F80" s="18"/>
      <c r="G80" s="35">
        <v>7.38</v>
      </c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35">
        <f t="shared" si="10"/>
        <v>19.98</v>
      </c>
    </row>
    <row r="81" spans="1:19" x14ac:dyDescent="0.25">
      <c r="A81" s="4">
        <v>5</v>
      </c>
      <c r="B81" s="128"/>
      <c r="C81" s="6">
        <v>21</v>
      </c>
      <c r="D81" s="131"/>
      <c r="E81" s="39">
        <v>12.6</v>
      </c>
      <c r="F81" s="18"/>
      <c r="G81" s="35">
        <v>7.38</v>
      </c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35">
        <f t="shared" si="10"/>
        <v>19.98</v>
      </c>
    </row>
    <row r="82" spans="1:19" x14ac:dyDescent="0.25">
      <c r="A82" s="4">
        <v>6</v>
      </c>
      <c r="B82" s="128"/>
      <c r="C82" s="6">
        <v>22</v>
      </c>
      <c r="D82" s="131"/>
      <c r="E82" s="39">
        <v>12.6</v>
      </c>
      <c r="F82" s="18"/>
      <c r="G82" s="35">
        <v>7.38</v>
      </c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35">
        <f t="shared" si="10"/>
        <v>19.98</v>
      </c>
    </row>
    <row r="83" spans="1:19" x14ac:dyDescent="0.25">
      <c r="A83" s="7">
        <v>7</v>
      </c>
      <c r="B83" s="128"/>
      <c r="C83" s="6">
        <v>23</v>
      </c>
      <c r="D83" s="131"/>
      <c r="E83" s="39">
        <v>18.2</v>
      </c>
      <c r="F83" s="18"/>
      <c r="G83" s="35">
        <v>10.65</v>
      </c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35">
        <f t="shared" si="10"/>
        <v>28.85</v>
      </c>
    </row>
    <row r="84" spans="1:19" x14ac:dyDescent="0.25">
      <c r="A84" s="7">
        <v>8</v>
      </c>
      <c r="B84" s="128"/>
      <c r="C84" s="6">
        <v>24</v>
      </c>
      <c r="D84" s="131"/>
      <c r="E84" s="39">
        <v>18.2</v>
      </c>
      <c r="F84" s="18"/>
      <c r="G84" s="35">
        <v>10.65</v>
      </c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35">
        <f t="shared" si="10"/>
        <v>28.85</v>
      </c>
    </row>
    <row r="85" spans="1:19" x14ac:dyDescent="0.25">
      <c r="A85" s="7">
        <v>9</v>
      </c>
      <c r="B85" s="128"/>
      <c r="C85" s="6">
        <v>25</v>
      </c>
      <c r="D85" s="131"/>
      <c r="E85" s="39">
        <v>18.5</v>
      </c>
      <c r="F85" s="18"/>
      <c r="G85" s="35">
        <v>10.82</v>
      </c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35">
        <f t="shared" si="10"/>
        <v>29.32</v>
      </c>
    </row>
    <row r="86" spans="1:19" x14ac:dyDescent="0.25">
      <c r="A86" s="7">
        <v>10</v>
      </c>
      <c r="B86" s="128"/>
      <c r="C86" s="6">
        <v>26</v>
      </c>
      <c r="D86" s="131"/>
      <c r="E86" s="39">
        <v>18.5</v>
      </c>
      <c r="F86" s="18"/>
      <c r="G86" s="35">
        <v>10.82</v>
      </c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35">
        <f t="shared" si="10"/>
        <v>29.32</v>
      </c>
    </row>
    <row r="87" spans="1:19" x14ac:dyDescent="0.25">
      <c r="A87" s="7">
        <v>11</v>
      </c>
      <c r="B87" s="128"/>
      <c r="C87" s="6">
        <v>27</v>
      </c>
      <c r="D87" s="131"/>
      <c r="E87" s="39">
        <v>12.4</v>
      </c>
      <c r="F87" s="18"/>
      <c r="G87" s="35">
        <v>7.26</v>
      </c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35">
        <f t="shared" si="10"/>
        <v>19.66</v>
      </c>
    </row>
    <row r="88" spans="1:19" x14ac:dyDescent="0.25">
      <c r="A88" s="7">
        <v>12</v>
      </c>
      <c r="B88" s="128"/>
      <c r="C88" s="6">
        <v>28</v>
      </c>
      <c r="D88" s="131"/>
      <c r="E88" s="39">
        <v>12.4</v>
      </c>
      <c r="F88" s="18"/>
      <c r="G88" s="35">
        <v>7.26</v>
      </c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35">
        <f t="shared" si="10"/>
        <v>19.66</v>
      </c>
    </row>
    <row r="89" spans="1:19" x14ac:dyDescent="0.25">
      <c r="A89" s="7">
        <v>13</v>
      </c>
      <c r="B89" s="128"/>
      <c r="C89" s="6">
        <v>29</v>
      </c>
      <c r="D89" s="131"/>
      <c r="E89" s="39">
        <v>13.2</v>
      </c>
      <c r="F89" s="18"/>
      <c r="G89" s="35">
        <v>7.73</v>
      </c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35">
        <f t="shared" si="10"/>
        <v>20.93</v>
      </c>
    </row>
    <row r="90" spans="1:19" x14ac:dyDescent="0.25">
      <c r="A90" s="7">
        <v>14</v>
      </c>
      <c r="B90" s="128"/>
      <c r="C90" s="6">
        <v>30</v>
      </c>
      <c r="D90" s="131"/>
      <c r="E90" s="39">
        <v>13.2</v>
      </c>
      <c r="F90" s="18"/>
      <c r="G90" s="35">
        <v>7.73</v>
      </c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35">
        <f t="shared" si="10"/>
        <v>20.93</v>
      </c>
    </row>
    <row r="91" spans="1:19" x14ac:dyDescent="0.25">
      <c r="A91" s="7">
        <v>15</v>
      </c>
      <c r="B91" s="128"/>
      <c r="C91" s="6">
        <v>31</v>
      </c>
      <c r="D91" s="131"/>
      <c r="E91" s="39">
        <v>18.2</v>
      </c>
      <c r="F91" s="18"/>
      <c r="G91" s="35">
        <v>10.65</v>
      </c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35">
        <f t="shared" si="10"/>
        <v>28.85</v>
      </c>
    </row>
    <row r="92" spans="1:19" x14ac:dyDescent="0.25">
      <c r="A92" s="7">
        <v>16</v>
      </c>
      <c r="B92" s="129"/>
      <c r="C92" s="6">
        <v>32</v>
      </c>
      <c r="D92" s="132"/>
      <c r="E92" s="39">
        <v>18.2</v>
      </c>
      <c r="F92" s="18"/>
      <c r="G92" s="35">
        <v>10.65</v>
      </c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35">
        <f t="shared" si="10"/>
        <v>28.85</v>
      </c>
    </row>
    <row r="93" spans="1:19" x14ac:dyDescent="0.25">
      <c r="A93" s="4"/>
      <c r="B93" s="4"/>
      <c r="C93" s="6"/>
      <c r="D93" s="6"/>
      <c r="E93" s="44">
        <f>SUM(E77:E92)</f>
        <v>247.19999999999996</v>
      </c>
      <c r="F93" s="26">
        <f t="shared" ref="F93:G93" si="11">SUM(F77:F92)</f>
        <v>0</v>
      </c>
      <c r="G93" s="26">
        <f t="shared" si="11"/>
        <v>144.70000000000002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>
        <f>SUM(S77:S92)</f>
        <v>391.90000000000009</v>
      </c>
    </row>
    <row r="94" spans="1:19" x14ac:dyDescent="0.25">
      <c r="A94" s="7"/>
      <c r="B94" s="7"/>
      <c r="C94" s="6"/>
      <c r="D94" s="6"/>
      <c r="E94" s="39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7"/>
    </row>
    <row r="95" spans="1:19" x14ac:dyDescent="0.25">
      <c r="A95" s="7"/>
      <c r="B95" s="7"/>
      <c r="C95" s="6"/>
      <c r="D95" s="6"/>
      <c r="E95" s="39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7"/>
    </row>
    <row r="96" spans="1:19" x14ac:dyDescent="0.25">
      <c r="A96" s="7"/>
      <c r="B96" s="7"/>
      <c r="C96" s="6"/>
      <c r="D96" s="6"/>
      <c r="E96" s="39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7"/>
    </row>
    <row r="97" spans="1:19" ht="21" x14ac:dyDescent="0.35">
      <c r="A97" s="5" t="s">
        <v>38</v>
      </c>
      <c r="B97" s="7"/>
      <c r="C97" s="6"/>
      <c r="D97" s="6"/>
      <c r="E97" s="39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36">
        <f>S93+S67</f>
        <v>391.90000000000009</v>
      </c>
    </row>
    <row r="98" spans="1:19" x14ac:dyDescent="0.25">
      <c r="A98" s="7"/>
      <c r="B98" s="7"/>
      <c r="C98" s="6"/>
      <c r="D98" s="6"/>
      <c r="E98" s="39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7"/>
    </row>
    <row r="99" spans="1:19" x14ac:dyDescent="0.25">
      <c r="A99" s="7"/>
      <c r="B99" s="7"/>
      <c r="C99" s="6"/>
      <c r="D99" s="6"/>
      <c r="E99" s="39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7"/>
    </row>
    <row r="100" spans="1:19" x14ac:dyDescent="0.25">
      <c r="A100" s="7"/>
      <c r="B100" s="7"/>
      <c r="C100" s="6"/>
      <c r="D100" s="6"/>
      <c r="E100" s="39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7"/>
    </row>
    <row r="101" spans="1:19" x14ac:dyDescent="0.25">
      <c r="A101" s="7"/>
      <c r="B101" s="7"/>
      <c r="C101" s="6"/>
      <c r="D101" s="6"/>
      <c r="E101" s="39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7"/>
    </row>
  </sheetData>
  <mergeCells count="21">
    <mergeCell ref="B77:B92"/>
    <mergeCell ref="D77:D92"/>
    <mergeCell ref="B3:B5"/>
    <mergeCell ref="B6:B11"/>
    <mergeCell ref="B14:B20"/>
    <mergeCell ref="B21:B24"/>
    <mergeCell ref="B25:B28"/>
    <mergeCell ref="A12:B12"/>
    <mergeCell ref="A52:B52"/>
    <mergeCell ref="A29:B29"/>
    <mergeCell ref="A32:B32"/>
    <mergeCell ref="B34:B38"/>
    <mergeCell ref="B39:B42"/>
    <mergeCell ref="B43:B46"/>
    <mergeCell ref="A47:B47"/>
    <mergeCell ref="A67:B67"/>
    <mergeCell ref="A55:B55"/>
    <mergeCell ref="B57:B58"/>
    <mergeCell ref="A60:B60"/>
    <mergeCell ref="B62:B63"/>
    <mergeCell ref="A64:B64"/>
  </mergeCells>
  <pageMargins left="1.299212598425197" right="0" top="0.15748031496062992" bottom="0.19685039370078741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98"/>
  <sheetViews>
    <sheetView zoomScale="93" zoomScaleNormal="93" workbookViewId="0">
      <pane ySplit="1" topLeftCell="A2" activePane="bottomLeft" state="frozen"/>
      <selection pane="bottomLeft" activeCell="A45" sqref="A45:S61"/>
    </sheetView>
  </sheetViews>
  <sheetFormatPr defaultRowHeight="15" x14ac:dyDescent="0.25"/>
  <cols>
    <col min="1" max="1" width="5.7109375" style="2" customWidth="1"/>
    <col min="2" max="2" width="4" style="2" customWidth="1"/>
    <col min="3" max="3" width="7.140625" style="1" customWidth="1"/>
    <col min="4" max="4" width="6.140625" style="1" customWidth="1"/>
    <col min="5" max="5" width="7.28515625" style="45" customWidth="1"/>
    <col min="6" max="6" width="10" style="45" customWidth="1"/>
    <col min="7" max="7" width="8.42578125" style="20" hidden="1" customWidth="1"/>
    <col min="8" max="8" width="9" style="20" hidden="1" customWidth="1"/>
    <col min="9" max="9" width="9.42578125" style="20" hidden="1" customWidth="1"/>
    <col min="10" max="10" width="6.28515625" style="20" hidden="1" customWidth="1"/>
    <col min="11" max="11" width="10.85546875" style="20" hidden="1" customWidth="1"/>
    <col min="12" max="12" width="10.28515625" style="20" hidden="1" customWidth="1"/>
    <col min="13" max="13" width="12.42578125" style="20" hidden="1" customWidth="1"/>
    <col min="14" max="14" width="8.140625" style="20" hidden="1" customWidth="1"/>
    <col min="15" max="15" width="9.140625" style="20" hidden="1" customWidth="1"/>
    <col min="16" max="16" width="12.42578125" style="20" hidden="1" customWidth="1"/>
    <col min="17" max="18" width="10.5703125" style="20" hidden="1" customWidth="1"/>
    <col min="19" max="19" width="10.28515625" style="2" customWidth="1"/>
    <col min="20" max="20" width="9.140625" customWidth="1"/>
  </cols>
  <sheetData>
    <row r="1" spans="1:23" ht="94.5" customHeight="1" x14ac:dyDescent="0.25">
      <c r="A1" s="29" t="s">
        <v>4</v>
      </c>
      <c r="B1" s="29" t="s">
        <v>6</v>
      </c>
      <c r="C1" s="29" t="s">
        <v>1</v>
      </c>
      <c r="D1" s="29" t="s">
        <v>2</v>
      </c>
      <c r="E1" s="38" t="s">
        <v>23</v>
      </c>
      <c r="F1" s="38"/>
      <c r="G1" s="30" t="s">
        <v>27</v>
      </c>
      <c r="H1" s="31" t="s">
        <v>28</v>
      </c>
      <c r="I1" s="32" t="s">
        <v>29</v>
      </c>
      <c r="J1" s="33"/>
      <c r="K1" s="30" t="s">
        <v>30</v>
      </c>
      <c r="L1" s="31" t="s">
        <v>31</v>
      </c>
      <c r="M1" s="33"/>
      <c r="N1" s="30" t="s">
        <v>32</v>
      </c>
      <c r="O1" s="31" t="s">
        <v>33</v>
      </c>
      <c r="P1" s="30" t="s">
        <v>25</v>
      </c>
      <c r="Q1" s="31" t="s">
        <v>34</v>
      </c>
      <c r="R1" s="32" t="s">
        <v>26</v>
      </c>
      <c r="S1" s="29" t="s">
        <v>24</v>
      </c>
      <c r="U1" t="s">
        <v>39</v>
      </c>
      <c r="V1" t="s">
        <v>40</v>
      </c>
      <c r="W1" t="s">
        <v>41</v>
      </c>
    </row>
    <row r="2" spans="1:23" ht="40.5" customHeight="1" x14ac:dyDescent="0.35">
      <c r="A2" s="5" t="s">
        <v>0</v>
      </c>
      <c r="B2" s="48"/>
      <c r="D2" s="6"/>
      <c r="E2" s="39"/>
      <c r="F2" s="39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48"/>
    </row>
    <row r="3" spans="1:23" x14ac:dyDescent="0.25">
      <c r="A3" s="48">
        <v>1</v>
      </c>
      <c r="B3" s="133" t="s">
        <v>7</v>
      </c>
      <c r="C3" s="6">
        <v>15</v>
      </c>
      <c r="D3" s="6">
        <v>5</v>
      </c>
      <c r="E3" s="37">
        <v>20</v>
      </c>
      <c r="F3" s="37"/>
      <c r="G3" s="18">
        <v>7</v>
      </c>
      <c r="H3" s="18"/>
      <c r="I3" s="18"/>
      <c r="J3" s="18">
        <v>0.1</v>
      </c>
      <c r="K3" s="18">
        <v>1.7</v>
      </c>
      <c r="L3" s="18"/>
      <c r="M3" s="18">
        <v>0.1</v>
      </c>
      <c r="N3" s="18">
        <f>M3*E3</f>
        <v>2</v>
      </c>
      <c r="O3" s="18"/>
      <c r="P3" s="18"/>
      <c r="Q3" s="18"/>
      <c r="R3" s="18"/>
      <c r="S3" s="48"/>
      <c r="U3">
        <v>20</v>
      </c>
    </row>
    <row r="4" spans="1:23" x14ac:dyDescent="0.25">
      <c r="A4" s="59">
        <v>2</v>
      </c>
      <c r="B4" s="133"/>
      <c r="C4" s="6">
        <v>16</v>
      </c>
      <c r="D4" s="6"/>
      <c r="E4" s="37">
        <v>16.2</v>
      </c>
      <c r="F4" s="37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59"/>
    </row>
    <row r="5" spans="1:23" x14ac:dyDescent="0.25">
      <c r="A5" s="59">
        <v>3</v>
      </c>
      <c r="B5" s="133"/>
      <c r="C5" s="6">
        <v>17</v>
      </c>
      <c r="D5" s="6"/>
      <c r="E5" s="37">
        <v>18.899999999999999</v>
      </c>
      <c r="F5" s="3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59"/>
    </row>
    <row r="6" spans="1:23" x14ac:dyDescent="0.25">
      <c r="A6" s="59">
        <v>4</v>
      </c>
      <c r="B6" s="133"/>
      <c r="C6" s="6">
        <v>18</v>
      </c>
      <c r="D6" s="6"/>
      <c r="E6" s="37">
        <v>16.899999999999999</v>
      </c>
      <c r="F6" s="37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59"/>
    </row>
    <row r="7" spans="1:23" x14ac:dyDescent="0.25">
      <c r="A7" s="59">
        <v>5</v>
      </c>
      <c r="B7" s="133"/>
      <c r="C7" s="6">
        <v>19</v>
      </c>
      <c r="D7" s="6">
        <v>5</v>
      </c>
      <c r="E7" s="37">
        <v>17.3</v>
      </c>
      <c r="F7" s="37"/>
      <c r="G7" s="18">
        <v>6.9</v>
      </c>
      <c r="H7" s="18"/>
      <c r="I7" s="18"/>
      <c r="J7" s="18">
        <v>0.1</v>
      </c>
      <c r="K7" s="18">
        <v>1.7</v>
      </c>
      <c r="L7" s="18"/>
      <c r="M7" s="18">
        <v>0.1</v>
      </c>
      <c r="N7" s="18">
        <f>M7*E7</f>
        <v>1.7300000000000002</v>
      </c>
      <c r="O7" s="18"/>
      <c r="P7" s="18"/>
      <c r="Q7" s="18"/>
      <c r="R7" s="18"/>
      <c r="S7" s="48"/>
      <c r="U7" s="54">
        <v>17.3</v>
      </c>
    </row>
    <row r="8" spans="1:23" x14ac:dyDescent="0.25">
      <c r="A8" s="59">
        <v>6</v>
      </c>
      <c r="B8" s="133"/>
      <c r="C8" s="6" t="s">
        <v>3</v>
      </c>
      <c r="D8" s="6">
        <v>3</v>
      </c>
      <c r="E8" s="37">
        <v>14</v>
      </c>
      <c r="F8" s="37"/>
      <c r="G8" s="18" t="e">
        <f>E8*#REF!</f>
        <v>#REF!</v>
      </c>
      <c r="H8" s="18"/>
      <c r="I8" s="18"/>
      <c r="J8" s="18">
        <v>0.1</v>
      </c>
      <c r="K8" s="18">
        <v>1.3</v>
      </c>
      <c r="L8" s="18"/>
      <c r="M8" s="18">
        <v>0.1</v>
      </c>
      <c r="N8" s="18">
        <v>1.7</v>
      </c>
      <c r="O8" s="18"/>
      <c r="P8" s="18"/>
      <c r="Q8" s="18"/>
      <c r="R8" s="18"/>
      <c r="S8" s="48"/>
      <c r="U8" s="54">
        <v>14</v>
      </c>
    </row>
    <row r="9" spans="1:23" s="3" customFormat="1" ht="15.75" x14ac:dyDescent="0.25">
      <c r="A9" s="123" t="s">
        <v>13</v>
      </c>
      <c r="B9" s="124"/>
      <c r="C9" s="8">
        <f>A8</f>
        <v>6</v>
      </c>
      <c r="D9" s="8">
        <f>SUM(D3:D8)</f>
        <v>13</v>
      </c>
      <c r="E9" s="41">
        <f>SUM(E3:E8)</f>
        <v>103.3</v>
      </c>
      <c r="F9" s="41"/>
      <c r="G9" s="19"/>
      <c r="H9" s="19"/>
      <c r="I9" s="19"/>
      <c r="J9" s="19"/>
      <c r="K9" s="18"/>
      <c r="L9" s="19"/>
      <c r="M9" s="19"/>
      <c r="N9" s="19"/>
      <c r="O9" s="19"/>
      <c r="P9" s="19"/>
      <c r="Q9" s="19"/>
      <c r="R9" s="19"/>
      <c r="S9" s="8"/>
    </row>
    <row r="10" spans="1:23" ht="38.25" customHeight="1" x14ac:dyDescent="0.35">
      <c r="A10" s="5" t="s">
        <v>5</v>
      </c>
      <c r="B10" s="48"/>
      <c r="D10" s="6"/>
      <c r="E10" s="39"/>
      <c r="F10" s="39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48"/>
    </row>
    <row r="11" spans="1:23" x14ac:dyDescent="0.25">
      <c r="A11" s="48">
        <v>1</v>
      </c>
      <c r="B11" s="125" t="s">
        <v>9</v>
      </c>
      <c r="C11" s="6">
        <v>1</v>
      </c>
      <c r="D11" s="6">
        <v>6</v>
      </c>
      <c r="E11" s="52">
        <f>12.8+17.7</f>
        <v>30.5</v>
      </c>
      <c r="F11" s="52"/>
      <c r="G11" s="18">
        <v>11.2</v>
      </c>
      <c r="H11" s="18"/>
      <c r="I11" s="18"/>
      <c r="J11" s="18">
        <v>0.1</v>
      </c>
      <c r="K11" s="18">
        <v>2.5</v>
      </c>
      <c r="L11" s="18"/>
      <c r="M11" s="18">
        <v>0.1</v>
      </c>
      <c r="N11" s="18">
        <v>3.2</v>
      </c>
      <c r="O11" s="18"/>
      <c r="P11" s="18"/>
      <c r="Q11" s="18"/>
      <c r="R11" s="18"/>
      <c r="S11" s="48"/>
      <c r="U11">
        <v>30.5</v>
      </c>
    </row>
    <row r="12" spans="1:23" x14ac:dyDescent="0.25">
      <c r="A12" s="48">
        <v>2</v>
      </c>
      <c r="B12" s="134"/>
      <c r="C12" s="6">
        <v>5</v>
      </c>
      <c r="D12" s="6">
        <v>3</v>
      </c>
      <c r="E12" s="37">
        <v>17.8</v>
      </c>
      <c r="F12" s="37"/>
      <c r="G12" s="18">
        <v>6.1</v>
      </c>
      <c r="H12" s="18"/>
      <c r="I12" s="18"/>
      <c r="J12" s="18">
        <v>0.1</v>
      </c>
      <c r="K12" s="18">
        <v>1.5</v>
      </c>
      <c r="L12" s="18"/>
      <c r="M12" s="18">
        <v>0.1</v>
      </c>
      <c r="N12" s="18">
        <v>1.9</v>
      </c>
      <c r="O12" s="18"/>
      <c r="P12" s="18"/>
      <c r="Q12" s="18"/>
      <c r="R12" s="18"/>
      <c r="S12" s="48"/>
      <c r="U12">
        <v>17.8</v>
      </c>
    </row>
    <row r="13" spans="1:23" x14ac:dyDescent="0.25">
      <c r="A13" s="48">
        <v>3</v>
      </c>
      <c r="B13" s="134"/>
      <c r="C13" s="6">
        <v>6</v>
      </c>
      <c r="D13" s="6">
        <v>3</v>
      </c>
      <c r="E13" s="37">
        <v>17.5</v>
      </c>
      <c r="F13" s="37"/>
      <c r="G13" s="18">
        <v>6</v>
      </c>
      <c r="H13" s="18"/>
      <c r="I13" s="18"/>
      <c r="J13" s="18">
        <v>0.1</v>
      </c>
      <c r="K13" s="18">
        <v>1.5</v>
      </c>
      <c r="L13" s="18"/>
      <c r="M13" s="18">
        <v>0.1</v>
      </c>
      <c r="N13" s="18">
        <v>1.9</v>
      </c>
      <c r="O13" s="18"/>
      <c r="P13" s="18"/>
      <c r="Q13" s="18"/>
      <c r="R13" s="18"/>
      <c r="S13" s="48"/>
      <c r="U13">
        <v>17.5</v>
      </c>
    </row>
    <row r="14" spans="1:23" x14ac:dyDescent="0.25">
      <c r="A14" s="48">
        <v>4</v>
      </c>
      <c r="B14" s="134"/>
      <c r="C14" s="6">
        <v>7</v>
      </c>
      <c r="D14" s="6">
        <v>3</v>
      </c>
      <c r="E14" s="37">
        <v>15.6</v>
      </c>
      <c r="F14" s="37"/>
      <c r="G14" s="18" t="e">
        <f>E14*#REF!</f>
        <v>#REF!</v>
      </c>
      <c r="H14" s="18"/>
      <c r="I14" s="18"/>
      <c r="J14" s="18">
        <v>0.1</v>
      </c>
      <c r="K14" s="18">
        <v>1.3</v>
      </c>
      <c r="L14" s="18"/>
      <c r="M14" s="18">
        <v>0.1</v>
      </c>
      <c r="N14" s="18">
        <v>1.7</v>
      </c>
      <c r="O14" s="18"/>
      <c r="P14" s="18"/>
      <c r="Q14" s="18"/>
      <c r="R14" s="18"/>
      <c r="S14" s="48"/>
      <c r="U14">
        <v>15.6</v>
      </c>
    </row>
    <row r="15" spans="1:23" x14ac:dyDescent="0.25">
      <c r="A15" s="48">
        <v>5</v>
      </c>
      <c r="B15" s="134"/>
      <c r="C15" s="6">
        <v>8</v>
      </c>
      <c r="D15" s="6">
        <v>3</v>
      </c>
      <c r="E15" s="37">
        <v>17.3</v>
      </c>
      <c r="F15" s="37"/>
      <c r="G15" s="18" t="e">
        <f>E15*#REF!</f>
        <v>#REF!</v>
      </c>
      <c r="H15" s="18"/>
      <c r="I15" s="18"/>
      <c r="J15" s="18">
        <v>0.1</v>
      </c>
      <c r="K15" s="18">
        <v>1.4</v>
      </c>
      <c r="L15" s="18"/>
      <c r="M15" s="18">
        <v>0.1</v>
      </c>
      <c r="N15" s="18">
        <v>1.8</v>
      </c>
      <c r="O15" s="18"/>
      <c r="P15" s="18"/>
      <c r="Q15" s="18"/>
      <c r="R15" s="18"/>
      <c r="S15" s="48"/>
      <c r="U15">
        <v>17.3</v>
      </c>
    </row>
    <row r="16" spans="1:23" x14ac:dyDescent="0.25">
      <c r="A16" s="48">
        <v>6</v>
      </c>
      <c r="B16" s="134"/>
      <c r="C16" s="6">
        <v>13</v>
      </c>
      <c r="D16" s="6">
        <v>3</v>
      </c>
      <c r="E16" s="37">
        <v>17.7</v>
      </c>
      <c r="F16" s="37"/>
      <c r="G16" s="18">
        <v>6.1</v>
      </c>
      <c r="H16" s="18"/>
      <c r="I16" s="18"/>
      <c r="J16" s="18">
        <v>0.1</v>
      </c>
      <c r="K16" s="18">
        <v>1.5</v>
      </c>
      <c r="L16" s="18"/>
      <c r="M16" s="18">
        <v>0.1</v>
      </c>
      <c r="N16" s="18">
        <v>1.9</v>
      </c>
      <c r="O16" s="18"/>
      <c r="P16" s="18"/>
      <c r="Q16" s="18"/>
      <c r="R16" s="18"/>
      <c r="S16" s="48"/>
      <c r="U16">
        <v>17.7</v>
      </c>
    </row>
    <row r="17" spans="1:23" x14ac:dyDescent="0.25">
      <c r="A17" s="48">
        <v>7</v>
      </c>
      <c r="B17" s="126"/>
      <c r="C17" s="6">
        <v>14</v>
      </c>
      <c r="D17" s="6">
        <v>3</v>
      </c>
      <c r="E17" s="37">
        <v>17.600000000000001</v>
      </c>
      <c r="F17" s="37"/>
      <c r="G17" s="18">
        <v>6</v>
      </c>
      <c r="H17" s="18"/>
      <c r="I17" s="18"/>
      <c r="J17" s="18">
        <v>0.1</v>
      </c>
      <c r="K17" s="18">
        <v>1.6</v>
      </c>
      <c r="L17" s="18"/>
      <c r="M17" s="18">
        <v>0.1</v>
      </c>
      <c r="N17" s="18">
        <v>1.9</v>
      </c>
      <c r="O17" s="18"/>
      <c r="P17" s="18"/>
      <c r="Q17" s="18"/>
      <c r="R17" s="18"/>
      <c r="S17" s="48"/>
      <c r="U17">
        <v>17.600000000000001</v>
      </c>
    </row>
    <row r="18" spans="1:23" x14ac:dyDescent="0.25">
      <c r="A18" s="48">
        <v>8</v>
      </c>
      <c r="B18" s="125" t="s">
        <v>10</v>
      </c>
      <c r="C18" s="6">
        <v>31</v>
      </c>
      <c r="D18" s="6">
        <v>3</v>
      </c>
      <c r="E18" s="42">
        <f>17.1+1.1</f>
        <v>18.200000000000003</v>
      </c>
      <c r="F18" s="42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48"/>
      <c r="V18">
        <v>18.2</v>
      </c>
    </row>
    <row r="19" spans="1:23" x14ac:dyDescent="0.25">
      <c r="A19" s="48">
        <v>9</v>
      </c>
      <c r="B19" s="134"/>
      <c r="C19" s="6">
        <v>34</v>
      </c>
      <c r="D19" s="6">
        <v>3</v>
      </c>
      <c r="E19" s="42">
        <v>17.899999999999999</v>
      </c>
      <c r="F19" s="42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48"/>
      <c r="V19">
        <v>17.899999999999999</v>
      </c>
    </row>
    <row r="20" spans="1:23" x14ac:dyDescent="0.25">
      <c r="A20" s="48">
        <v>10</v>
      </c>
      <c r="B20" s="134"/>
      <c r="C20" s="6">
        <v>35</v>
      </c>
      <c r="D20" s="6">
        <v>3</v>
      </c>
      <c r="E20" s="42">
        <v>17.899999999999999</v>
      </c>
      <c r="F20" s="42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48"/>
      <c r="V20">
        <v>17.899999999999999</v>
      </c>
    </row>
    <row r="21" spans="1:23" x14ac:dyDescent="0.25">
      <c r="A21" s="48">
        <v>11</v>
      </c>
      <c r="B21" s="126"/>
      <c r="C21" s="6">
        <v>38</v>
      </c>
      <c r="D21" s="6">
        <v>3</v>
      </c>
      <c r="E21" s="42">
        <v>18.2</v>
      </c>
      <c r="F21" s="42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48"/>
      <c r="V21">
        <v>18.2</v>
      </c>
    </row>
    <row r="22" spans="1:23" x14ac:dyDescent="0.25">
      <c r="A22" s="48">
        <v>12</v>
      </c>
      <c r="B22" s="125" t="s">
        <v>8</v>
      </c>
      <c r="C22" s="6">
        <v>45</v>
      </c>
      <c r="D22" s="6">
        <v>3</v>
      </c>
      <c r="E22" s="40">
        <v>18.2</v>
      </c>
      <c r="F22" s="40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48"/>
      <c r="W22">
        <v>18.2</v>
      </c>
    </row>
    <row r="23" spans="1:23" x14ac:dyDescent="0.25">
      <c r="A23" s="48">
        <v>13</v>
      </c>
      <c r="B23" s="134"/>
      <c r="C23" s="6">
        <v>48</v>
      </c>
      <c r="D23" s="6">
        <v>3</v>
      </c>
      <c r="E23" s="40">
        <v>17.899999999999999</v>
      </c>
      <c r="F23" s="40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48"/>
      <c r="W23">
        <v>17.899999999999999</v>
      </c>
    </row>
    <row r="24" spans="1:23" x14ac:dyDescent="0.25">
      <c r="A24" s="48">
        <v>14</v>
      </c>
      <c r="B24" s="134"/>
      <c r="C24" s="6">
        <v>49</v>
      </c>
      <c r="D24" s="6">
        <v>3</v>
      </c>
      <c r="E24" s="40">
        <v>17.899999999999999</v>
      </c>
      <c r="F24" s="40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48"/>
      <c r="W24">
        <v>17.899999999999999</v>
      </c>
    </row>
    <row r="25" spans="1:23" x14ac:dyDescent="0.25">
      <c r="A25" s="48">
        <v>15</v>
      </c>
      <c r="B25" s="126"/>
      <c r="C25" s="61">
        <v>52</v>
      </c>
      <c r="D25" s="6">
        <v>3</v>
      </c>
      <c r="E25" s="40">
        <v>18.2</v>
      </c>
      <c r="F25" s="40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48"/>
      <c r="W25">
        <v>18.2</v>
      </c>
    </row>
    <row r="26" spans="1:23" ht="15.75" x14ac:dyDescent="0.25">
      <c r="A26" s="123" t="s">
        <v>13</v>
      </c>
      <c r="B26" s="124"/>
      <c r="C26" s="8">
        <f>A25</f>
        <v>15</v>
      </c>
      <c r="D26" s="8">
        <f>SUM(D11:D25)</f>
        <v>48</v>
      </c>
      <c r="E26" s="39"/>
      <c r="F26" s="39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48"/>
    </row>
    <row r="27" spans="1:23" ht="23.25" customHeight="1" x14ac:dyDescent="0.35">
      <c r="A27" s="5" t="s">
        <v>11</v>
      </c>
      <c r="B27" s="48"/>
      <c r="C27" s="6"/>
      <c r="D27" s="6"/>
      <c r="E27" s="39"/>
      <c r="F27" s="39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48"/>
    </row>
    <row r="28" spans="1:23" x14ac:dyDescent="0.25">
      <c r="A28" s="48">
        <v>1</v>
      </c>
      <c r="B28" s="48" t="s">
        <v>12</v>
      </c>
      <c r="C28" s="6">
        <v>9</v>
      </c>
      <c r="D28" s="6">
        <v>4</v>
      </c>
      <c r="E28" s="37">
        <f>12.8+12.8+2.5+2.8</f>
        <v>30.900000000000002</v>
      </c>
      <c r="F28" s="37"/>
      <c r="G28" s="18">
        <v>11.4</v>
      </c>
      <c r="H28" s="18"/>
      <c r="I28" s="18"/>
      <c r="J28" s="18">
        <v>0.1</v>
      </c>
      <c r="K28" s="18">
        <v>2.5</v>
      </c>
      <c r="L28" s="18"/>
      <c r="M28" s="18">
        <v>0.1</v>
      </c>
      <c r="N28" s="18">
        <f>M28*E28</f>
        <v>3.0900000000000003</v>
      </c>
      <c r="O28" s="18"/>
      <c r="P28" s="18"/>
      <c r="Q28" s="18"/>
      <c r="R28" s="18"/>
      <c r="S28" s="48"/>
      <c r="U28">
        <v>30.9</v>
      </c>
    </row>
    <row r="29" spans="1:23" ht="15.75" x14ac:dyDescent="0.25">
      <c r="A29" s="123" t="s">
        <v>13</v>
      </c>
      <c r="B29" s="124"/>
      <c r="C29" s="8">
        <f>A28</f>
        <v>1</v>
      </c>
      <c r="D29" s="8">
        <f>SUM(D28)</f>
        <v>4</v>
      </c>
      <c r="E29" s="39"/>
      <c r="F29" s="39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48"/>
    </row>
    <row r="30" spans="1:23" ht="17.25" customHeight="1" x14ac:dyDescent="0.35">
      <c r="A30" s="5" t="s">
        <v>14</v>
      </c>
      <c r="B30" s="48"/>
      <c r="C30" s="6"/>
      <c r="D30" s="6"/>
      <c r="E30" s="39"/>
      <c r="F30" s="39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48"/>
    </row>
    <row r="31" spans="1:23" x14ac:dyDescent="0.25">
      <c r="A31" s="48">
        <v>1</v>
      </c>
      <c r="B31" s="125" t="s">
        <v>12</v>
      </c>
      <c r="C31" s="6">
        <v>3</v>
      </c>
      <c r="D31" s="6">
        <v>2</v>
      </c>
      <c r="E31" s="37">
        <v>13.6</v>
      </c>
      <c r="F31" s="37"/>
      <c r="G31" s="18" t="e">
        <f>E31*#REF!</f>
        <v>#REF!</v>
      </c>
      <c r="H31" s="18"/>
      <c r="I31" s="18"/>
      <c r="J31" s="18">
        <v>0.1</v>
      </c>
      <c r="K31" s="18">
        <v>1.2</v>
      </c>
      <c r="L31" s="18"/>
      <c r="M31" s="18">
        <v>0.1</v>
      </c>
      <c r="N31" s="18">
        <f>M31*E31</f>
        <v>1.36</v>
      </c>
      <c r="O31" s="18"/>
      <c r="P31" s="18"/>
      <c r="Q31" s="18"/>
      <c r="R31" s="18"/>
      <c r="S31" s="48"/>
      <c r="U31">
        <v>13.6</v>
      </c>
    </row>
    <row r="32" spans="1:23" x14ac:dyDescent="0.25">
      <c r="A32" s="48">
        <v>2</v>
      </c>
      <c r="B32" s="134"/>
      <c r="C32" s="6">
        <v>4</v>
      </c>
      <c r="D32" s="6">
        <v>2</v>
      </c>
      <c r="E32" s="37">
        <v>13.1</v>
      </c>
      <c r="F32" s="37"/>
      <c r="G32" s="18" t="e">
        <f>E32*#REF!</f>
        <v>#REF!</v>
      </c>
      <c r="H32" s="18"/>
      <c r="I32" s="18"/>
      <c r="J32" s="18">
        <v>0.1</v>
      </c>
      <c r="K32" s="18">
        <v>1.1000000000000001</v>
      </c>
      <c r="L32" s="18"/>
      <c r="M32" s="18">
        <v>0.1</v>
      </c>
      <c r="N32" s="18">
        <f>M32*E32</f>
        <v>1.31</v>
      </c>
      <c r="O32" s="18"/>
      <c r="P32" s="18"/>
      <c r="Q32" s="18"/>
      <c r="R32" s="18"/>
      <c r="S32" s="48"/>
      <c r="U32">
        <v>13.1</v>
      </c>
    </row>
    <row r="33" spans="1:23" x14ac:dyDescent="0.25">
      <c r="A33" s="48">
        <v>3</v>
      </c>
      <c r="B33" s="134"/>
      <c r="C33" s="6">
        <v>10</v>
      </c>
      <c r="D33" s="6">
        <v>2</v>
      </c>
      <c r="E33" s="37">
        <v>12.7</v>
      </c>
      <c r="F33" s="37"/>
      <c r="G33" s="18" t="e">
        <f>E33*#REF!</f>
        <v>#REF!</v>
      </c>
      <c r="H33" s="18"/>
      <c r="I33" s="18"/>
      <c r="J33" s="18">
        <v>0.1</v>
      </c>
      <c r="K33" s="18">
        <v>1.1000000000000001</v>
      </c>
      <c r="L33" s="18"/>
      <c r="M33" s="18">
        <v>0.1</v>
      </c>
      <c r="N33" s="18">
        <f>M33*E33</f>
        <v>1.27</v>
      </c>
      <c r="O33" s="18"/>
      <c r="P33" s="18"/>
      <c r="Q33" s="18"/>
      <c r="R33" s="18"/>
      <c r="S33" s="48"/>
      <c r="U33">
        <v>12.7</v>
      </c>
    </row>
    <row r="34" spans="1:23" x14ac:dyDescent="0.25">
      <c r="A34" s="48">
        <v>4</v>
      </c>
      <c r="B34" s="134"/>
      <c r="C34" s="6">
        <v>11</v>
      </c>
      <c r="D34" s="6">
        <v>2</v>
      </c>
      <c r="E34" s="37">
        <v>13</v>
      </c>
      <c r="F34" s="37"/>
      <c r="G34" s="18" t="e">
        <f>E34*#REF!</f>
        <v>#REF!</v>
      </c>
      <c r="H34" s="18"/>
      <c r="I34" s="18"/>
      <c r="J34" s="18">
        <v>0.1</v>
      </c>
      <c r="K34" s="18">
        <v>1.1000000000000001</v>
      </c>
      <c r="L34" s="18"/>
      <c r="M34" s="18">
        <v>0.1</v>
      </c>
      <c r="N34" s="18">
        <f>M34*E34</f>
        <v>1.3</v>
      </c>
      <c r="O34" s="18"/>
      <c r="P34" s="18"/>
      <c r="Q34" s="18"/>
      <c r="R34" s="18"/>
      <c r="S34" s="48"/>
      <c r="U34">
        <v>13</v>
      </c>
    </row>
    <row r="35" spans="1:23" x14ac:dyDescent="0.25">
      <c r="A35" s="48">
        <v>5</v>
      </c>
      <c r="B35" s="126"/>
      <c r="C35" s="6">
        <v>12</v>
      </c>
      <c r="D35" s="6">
        <v>2</v>
      </c>
      <c r="E35" s="37">
        <v>12.7</v>
      </c>
      <c r="F35" s="37"/>
      <c r="G35" s="18" t="e">
        <f>E35*#REF!</f>
        <v>#REF!</v>
      </c>
      <c r="H35" s="18"/>
      <c r="I35" s="18"/>
      <c r="J35" s="18">
        <v>0.1</v>
      </c>
      <c r="K35" s="18">
        <v>1.1000000000000001</v>
      </c>
      <c r="L35" s="18"/>
      <c r="M35" s="18">
        <v>0.1</v>
      </c>
      <c r="N35" s="18">
        <f>M35*E35</f>
        <v>1.27</v>
      </c>
      <c r="O35" s="18"/>
      <c r="P35" s="18"/>
      <c r="Q35" s="18"/>
      <c r="R35" s="18"/>
      <c r="S35" s="48"/>
      <c r="U35">
        <v>12.7</v>
      </c>
    </row>
    <row r="36" spans="1:23" x14ac:dyDescent="0.25">
      <c r="A36" s="48">
        <v>6</v>
      </c>
      <c r="B36" s="125" t="s">
        <v>15</v>
      </c>
      <c r="C36" s="6">
        <v>32</v>
      </c>
      <c r="D36" s="6">
        <v>2</v>
      </c>
      <c r="E36" s="42">
        <v>12.6</v>
      </c>
      <c r="F36" s="42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48"/>
      <c r="V36">
        <v>12.6</v>
      </c>
    </row>
    <row r="37" spans="1:23" x14ac:dyDescent="0.25">
      <c r="A37" s="48">
        <v>7</v>
      </c>
      <c r="B37" s="134"/>
      <c r="C37" s="6">
        <v>33</v>
      </c>
      <c r="D37" s="6">
        <v>2</v>
      </c>
      <c r="E37" s="42">
        <v>12.6</v>
      </c>
      <c r="F37" s="42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48"/>
      <c r="V37">
        <v>12.6</v>
      </c>
    </row>
    <row r="38" spans="1:23" x14ac:dyDescent="0.25">
      <c r="A38" s="48">
        <v>8</v>
      </c>
      <c r="B38" s="134"/>
      <c r="C38" s="6">
        <v>36</v>
      </c>
      <c r="D38" s="6">
        <v>2</v>
      </c>
      <c r="E38" s="42">
        <v>12.6</v>
      </c>
      <c r="F38" s="42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48"/>
      <c r="V38">
        <v>12.6</v>
      </c>
    </row>
    <row r="39" spans="1:23" x14ac:dyDescent="0.25">
      <c r="A39" s="48">
        <v>9</v>
      </c>
      <c r="B39" s="126"/>
      <c r="C39" s="6">
        <v>37</v>
      </c>
      <c r="D39" s="6">
        <v>2</v>
      </c>
      <c r="E39" s="42">
        <v>12.6</v>
      </c>
      <c r="F39" s="42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48"/>
      <c r="V39">
        <v>12.6</v>
      </c>
    </row>
    <row r="40" spans="1:23" x14ac:dyDescent="0.25">
      <c r="A40" s="48">
        <v>10</v>
      </c>
      <c r="B40" s="125" t="s">
        <v>16</v>
      </c>
      <c r="C40" s="6">
        <v>46</v>
      </c>
      <c r="D40" s="6">
        <v>2</v>
      </c>
      <c r="E40" s="40">
        <v>12.6</v>
      </c>
      <c r="F40" s="40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48"/>
      <c r="U40" s="60"/>
      <c r="V40" s="60"/>
      <c r="W40" s="60">
        <v>12.6</v>
      </c>
    </row>
    <row r="41" spans="1:23" x14ac:dyDescent="0.25">
      <c r="A41" s="48">
        <v>11</v>
      </c>
      <c r="B41" s="134"/>
      <c r="C41" s="6">
        <v>47</v>
      </c>
      <c r="D41" s="6">
        <v>2</v>
      </c>
      <c r="E41" s="40">
        <v>12.6</v>
      </c>
      <c r="F41" s="40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48"/>
      <c r="U41" s="60"/>
      <c r="V41" s="60"/>
      <c r="W41" s="60">
        <v>12.6</v>
      </c>
    </row>
    <row r="42" spans="1:23" x14ac:dyDescent="0.25">
      <c r="A42" s="48">
        <v>12</v>
      </c>
      <c r="B42" s="134"/>
      <c r="C42" s="6">
        <v>50</v>
      </c>
      <c r="D42" s="6">
        <v>2</v>
      </c>
      <c r="E42" s="40">
        <v>12.6</v>
      </c>
      <c r="F42" s="40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48"/>
      <c r="W42">
        <v>12.6</v>
      </c>
    </row>
    <row r="43" spans="1:23" x14ac:dyDescent="0.25">
      <c r="A43" s="48">
        <v>13</v>
      </c>
      <c r="B43" s="126"/>
      <c r="C43" s="6">
        <v>51</v>
      </c>
      <c r="D43" s="6">
        <v>2</v>
      </c>
      <c r="E43" s="40">
        <v>12.6</v>
      </c>
      <c r="F43" s="40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48"/>
      <c r="W43">
        <v>12.6</v>
      </c>
    </row>
    <row r="44" spans="1:23" ht="15.75" x14ac:dyDescent="0.25">
      <c r="A44" s="123" t="s">
        <v>13</v>
      </c>
      <c r="B44" s="124"/>
      <c r="C44" s="8">
        <f>A43</f>
        <v>13</v>
      </c>
      <c r="D44" s="8">
        <f>SUM(D31:D43)</f>
        <v>26</v>
      </c>
      <c r="E44" s="39"/>
      <c r="F44" s="39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48"/>
    </row>
    <row r="45" spans="1:23" ht="18.75" customHeight="1" x14ac:dyDescent="0.35">
      <c r="A45" s="5" t="s">
        <v>20</v>
      </c>
      <c r="B45" s="51"/>
      <c r="C45" s="8"/>
      <c r="D45" s="8"/>
      <c r="E45" s="39"/>
      <c r="F45" s="39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48"/>
    </row>
    <row r="46" spans="1:23" ht="15.75" x14ac:dyDescent="0.25">
      <c r="A46" s="14">
        <v>1</v>
      </c>
      <c r="B46" s="15" t="s">
        <v>12</v>
      </c>
      <c r="C46" s="16" t="s">
        <v>21</v>
      </c>
      <c r="D46" s="16">
        <v>2</v>
      </c>
      <c r="E46" s="37">
        <v>16.5</v>
      </c>
      <c r="F46" s="37"/>
      <c r="G46" s="18" t="e">
        <f>E46*#REF!</f>
        <v>#REF!</v>
      </c>
      <c r="H46" s="18"/>
      <c r="I46" s="18"/>
      <c r="J46" s="18">
        <v>0.1</v>
      </c>
      <c r="K46" s="18">
        <v>1.5</v>
      </c>
      <c r="L46" s="18"/>
      <c r="M46" s="18">
        <v>0.1</v>
      </c>
      <c r="N46" s="18">
        <f>M46*E46</f>
        <v>1.6500000000000001</v>
      </c>
      <c r="O46" s="18"/>
      <c r="P46" s="18"/>
      <c r="Q46" s="18"/>
      <c r="R46" s="18"/>
      <c r="S46" s="48"/>
      <c r="U46">
        <v>16.5</v>
      </c>
    </row>
    <row r="47" spans="1:23" ht="15.75" x14ac:dyDescent="0.25">
      <c r="A47" s="14">
        <v>2</v>
      </c>
      <c r="B47" s="15" t="s">
        <v>15</v>
      </c>
      <c r="C47" s="16">
        <v>43</v>
      </c>
      <c r="D47" s="16">
        <v>2</v>
      </c>
      <c r="E47" s="42">
        <f>16.8</f>
        <v>16.8</v>
      </c>
      <c r="F47" s="42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48"/>
      <c r="V47">
        <v>16.8</v>
      </c>
    </row>
    <row r="48" spans="1:23" ht="15.75" x14ac:dyDescent="0.25">
      <c r="A48" s="14">
        <v>3</v>
      </c>
      <c r="B48" s="15" t="s">
        <v>8</v>
      </c>
      <c r="C48" s="16">
        <v>44</v>
      </c>
      <c r="D48" s="16">
        <v>2</v>
      </c>
      <c r="E48" s="40">
        <v>16.8</v>
      </c>
      <c r="F48" s="40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8"/>
      <c r="W48">
        <v>16.8</v>
      </c>
    </row>
    <row r="49" spans="1:23" ht="15.75" x14ac:dyDescent="0.25">
      <c r="A49" s="123" t="s">
        <v>13</v>
      </c>
      <c r="B49" s="124"/>
      <c r="C49" s="8">
        <f>A48</f>
        <v>3</v>
      </c>
      <c r="D49" s="8">
        <f>SUM(D46:D48)</f>
        <v>6</v>
      </c>
      <c r="E49" s="39"/>
      <c r="F49" s="39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48"/>
    </row>
    <row r="50" spans="1:23" ht="15" customHeight="1" x14ac:dyDescent="0.35">
      <c r="A50" s="5" t="s">
        <v>17</v>
      </c>
      <c r="B50" s="48"/>
      <c r="C50" s="6"/>
      <c r="D50" s="6"/>
      <c r="E50" s="39"/>
      <c r="F50" s="39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48"/>
    </row>
    <row r="51" spans="1:23" x14ac:dyDescent="0.25">
      <c r="A51" s="48">
        <v>1</v>
      </c>
      <c r="B51" s="48" t="s">
        <v>12</v>
      </c>
      <c r="C51" s="6">
        <v>2</v>
      </c>
      <c r="D51" s="6">
        <v>1</v>
      </c>
      <c r="E51" s="37">
        <f>4.4+11.8+12</f>
        <v>28.200000000000003</v>
      </c>
      <c r="F51" s="37"/>
      <c r="G51" s="18">
        <v>10.3</v>
      </c>
      <c r="H51" s="18"/>
      <c r="I51" s="18"/>
      <c r="J51" s="18">
        <v>0.1</v>
      </c>
      <c r="K51" s="18">
        <v>2.6</v>
      </c>
      <c r="L51" s="18"/>
      <c r="M51" s="18">
        <v>0.1</v>
      </c>
      <c r="N51" s="18">
        <f>M51*E51</f>
        <v>2.8200000000000003</v>
      </c>
      <c r="O51" s="18"/>
      <c r="P51" s="18"/>
      <c r="Q51" s="18"/>
      <c r="R51" s="18"/>
      <c r="S51" s="48"/>
      <c r="U51">
        <v>28.2</v>
      </c>
    </row>
    <row r="52" spans="1:23" ht="15.75" x14ac:dyDescent="0.25">
      <c r="A52" s="123" t="s">
        <v>13</v>
      </c>
      <c r="B52" s="124"/>
      <c r="C52" s="8">
        <f>A51</f>
        <v>1</v>
      </c>
      <c r="D52" s="8">
        <f>SUM(D51)</f>
        <v>1</v>
      </c>
      <c r="E52" s="39"/>
      <c r="F52" s="39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48"/>
    </row>
    <row r="53" spans="1:23" ht="18" customHeight="1" x14ac:dyDescent="0.35">
      <c r="A53" s="5" t="s">
        <v>18</v>
      </c>
      <c r="B53" s="48"/>
      <c r="C53" s="6"/>
      <c r="D53" s="6"/>
      <c r="E53" s="39"/>
      <c r="F53" s="39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48"/>
    </row>
    <row r="54" spans="1:23" x14ac:dyDescent="0.25">
      <c r="A54" s="48">
        <v>1</v>
      </c>
      <c r="B54" s="125" t="s">
        <v>15</v>
      </c>
      <c r="C54" s="6">
        <v>39</v>
      </c>
      <c r="D54" s="6">
        <v>1</v>
      </c>
      <c r="E54" s="42">
        <v>30.9</v>
      </c>
      <c r="F54" s="42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48"/>
      <c r="V54">
        <v>30.9</v>
      </c>
    </row>
    <row r="55" spans="1:23" x14ac:dyDescent="0.25">
      <c r="A55" s="48">
        <v>2</v>
      </c>
      <c r="B55" s="126"/>
      <c r="C55" s="6">
        <v>40</v>
      </c>
      <c r="D55" s="6">
        <v>1</v>
      </c>
      <c r="E55" s="42">
        <v>31.4</v>
      </c>
      <c r="F55" s="42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48"/>
      <c r="V55">
        <v>31.4</v>
      </c>
    </row>
    <row r="56" spans="1:23" x14ac:dyDescent="0.25">
      <c r="A56" s="10">
        <v>3</v>
      </c>
      <c r="B56" s="11" t="s">
        <v>8</v>
      </c>
      <c r="C56" s="6">
        <v>53</v>
      </c>
      <c r="D56" s="6">
        <v>1</v>
      </c>
      <c r="E56" s="40">
        <v>30.8</v>
      </c>
      <c r="F56" s="40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48"/>
      <c r="W56">
        <v>30.8</v>
      </c>
    </row>
    <row r="57" spans="1:23" ht="15.75" x14ac:dyDescent="0.25">
      <c r="A57" s="123" t="s">
        <v>13</v>
      </c>
      <c r="B57" s="124"/>
      <c r="C57" s="8">
        <f>A56</f>
        <v>3</v>
      </c>
      <c r="D57" s="8">
        <f>SUM(D54:D56)</f>
        <v>3</v>
      </c>
      <c r="E57" s="39"/>
      <c r="F57" s="39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48"/>
    </row>
    <row r="58" spans="1:23" ht="18.75" customHeight="1" x14ac:dyDescent="0.35">
      <c r="A58" s="5" t="s">
        <v>19</v>
      </c>
      <c r="B58" s="48"/>
      <c r="C58" s="6"/>
      <c r="D58" s="6"/>
      <c r="E58" s="39"/>
      <c r="F58" s="39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48"/>
    </row>
    <row r="59" spans="1:23" x14ac:dyDescent="0.25">
      <c r="A59" s="48">
        <v>1</v>
      </c>
      <c r="B59" s="125" t="s">
        <v>15</v>
      </c>
      <c r="C59" s="6">
        <v>41</v>
      </c>
      <c r="D59" s="6">
        <v>2</v>
      </c>
      <c r="E59" s="42">
        <v>30.9</v>
      </c>
      <c r="F59" s="42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48"/>
      <c r="V59">
        <v>30.9</v>
      </c>
    </row>
    <row r="60" spans="1:23" x14ac:dyDescent="0.25">
      <c r="A60" s="48">
        <v>2</v>
      </c>
      <c r="B60" s="126"/>
      <c r="C60" s="6">
        <v>42</v>
      </c>
      <c r="D60" s="6">
        <v>2</v>
      </c>
      <c r="E60" s="42">
        <v>31.4</v>
      </c>
      <c r="F60" s="42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48"/>
      <c r="V60">
        <v>31.4</v>
      </c>
    </row>
    <row r="61" spans="1:23" ht="15.75" x14ac:dyDescent="0.25">
      <c r="A61" s="123" t="s">
        <v>13</v>
      </c>
      <c r="B61" s="124"/>
      <c r="C61" s="8">
        <f>A60</f>
        <v>2</v>
      </c>
      <c r="D61" s="8">
        <f>SUM(D59:D60)</f>
        <v>4</v>
      </c>
      <c r="E61" s="39"/>
      <c r="F61" s="39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48"/>
    </row>
    <row r="62" spans="1:23" ht="13.5" customHeight="1" x14ac:dyDescent="0.25">
      <c r="A62" s="50"/>
      <c r="B62" s="51"/>
      <c r="C62" s="8"/>
      <c r="D62" s="8"/>
      <c r="E62" s="39"/>
      <c r="F62" s="39"/>
      <c r="G62" s="27" t="e">
        <f t="shared" ref="G62:L62" si="0">SUM(G3:G61)</f>
        <v>#REF!</v>
      </c>
      <c r="H62" s="26">
        <f t="shared" si="0"/>
        <v>0</v>
      </c>
      <c r="I62" s="26">
        <f t="shared" si="0"/>
        <v>0</v>
      </c>
      <c r="J62" s="26">
        <f t="shared" si="0"/>
        <v>1.8000000000000005</v>
      </c>
      <c r="K62" s="27">
        <f t="shared" si="0"/>
        <v>28.200000000000006</v>
      </c>
      <c r="L62" s="26">
        <f t="shared" si="0"/>
        <v>0</v>
      </c>
      <c r="M62" s="26"/>
      <c r="N62" s="27">
        <f>SUM(N3:N61)</f>
        <v>33.799999999999997</v>
      </c>
      <c r="O62" s="26">
        <f>SUM(O3:O61)</f>
        <v>0</v>
      </c>
      <c r="P62" s="26">
        <f>SUM(P3:P61)</f>
        <v>0</v>
      </c>
      <c r="Q62" s="26">
        <f>SUM(Q3:Q61)</f>
        <v>0</v>
      </c>
      <c r="R62" s="26"/>
      <c r="S62" s="48"/>
    </row>
    <row r="63" spans="1:23" ht="8.25" customHeight="1" x14ac:dyDescent="0.25">
      <c r="A63" s="48"/>
      <c r="B63" s="48"/>
      <c r="C63" s="6"/>
      <c r="D63" s="6"/>
      <c r="E63" s="39"/>
      <c r="F63" s="39"/>
      <c r="G63" s="28"/>
      <c r="H63" s="18"/>
      <c r="I63" s="18"/>
      <c r="J63" s="18"/>
      <c r="K63" s="28"/>
      <c r="L63" s="18"/>
      <c r="M63" s="18"/>
      <c r="N63" s="28"/>
      <c r="O63" s="18"/>
      <c r="P63" s="18"/>
      <c r="Q63" s="18"/>
      <c r="R63" s="18"/>
      <c r="S63" s="48"/>
    </row>
    <row r="64" spans="1:23" ht="15.75" x14ac:dyDescent="0.25">
      <c r="A64" s="135" t="s">
        <v>22</v>
      </c>
      <c r="B64" s="136"/>
      <c r="C64" s="21">
        <f>C61+C57+C52+C49+C29+C26+C9+C44</f>
        <v>44</v>
      </c>
      <c r="D64" s="21">
        <f>D61+D57+D52+D49+D29+D26+D9+D44</f>
        <v>105</v>
      </c>
      <c r="E64" s="43">
        <f>SUM(E3:E63)</f>
        <v>915.5</v>
      </c>
      <c r="F64" s="43"/>
      <c r="G64" s="43" t="e">
        <f t="shared" ref="G64:W64" si="1">SUM(G3:G63)</f>
        <v>#REF!</v>
      </c>
      <c r="H64" s="43">
        <f t="shared" si="1"/>
        <v>0</v>
      </c>
      <c r="I64" s="43">
        <f t="shared" si="1"/>
        <v>0</v>
      </c>
      <c r="J64" s="43">
        <f t="shared" si="1"/>
        <v>3.600000000000001</v>
      </c>
      <c r="K64" s="43">
        <f t="shared" si="1"/>
        <v>56.400000000000013</v>
      </c>
      <c r="L64" s="43">
        <f t="shared" si="1"/>
        <v>0</v>
      </c>
      <c r="M64" s="43">
        <f t="shared" si="1"/>
        <v>1.8000000000000005</v>
      </c>
      <c r="N64" s="43">
        <f t="shared" si="1"/>
        <v>67.599999999999994</v>
      </c>
      <c r="O64" s="43">
        <f t="shared" si="1"/>
        <v>0</v>
      </c>
      <c r="P64" s="43">
        <f t="shared" si="1"/>
        <v>0</v>
      </c>
      <c r="Q64" s="43">
        <f t="shared" si="1"/>
        <v>0</v>
      </c>
      <c r="R64" s="43">
        <f t="shared" si="1"/>
        <v>0</v>
      </c>
      <c r="S64" s="43">
        <f t="shared" si="1"/>
        <v>0</v>
      </c>
      <c r="T64" s="43">
        <f t="shared" si="1"/>
        <v>0</v>
      </c>
      <c r="U64" s="43">
        <f t="shared" si="1"/>
        <v>325.99999999999994</v>
      </c>
      <c r="V64" s="43">
        <f t="shared" si="1"/>
        <v>264</v>
      </c>
      <c r="W64" s="43">
        <f t="shared" si="1"/>
        <v>170.2</v>
      </c>
    </row>
    <row r="65" spans="1:19" x14ac:dyDescent="0.25">
      <c r="A65" s="48"/>
      <c r="B65" s="48"/>
      <c r="C65" s="6"/>
      <c r="D65" s="6"/>
      <c r="E65" s="39"/>
      <c r="F65" s="39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48"/>
    </row>
    <row r="66" spans="1:19" x14ac:dyDescent="0.25">
      <c r="A66" s="48"/>
      <c r="B66" s="48"/>
      <c r="C66" s="6"/>
      <c r="D66" s="6"/>
      <c r="E66" s="39"/>
      <c r="F66" s="39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48"/>
    </row>
    <row r="67" spans="1:19" x14ac:dyDescent="0.25">
      <c r="A67" s="48"/>
      <c r="B67" s="48"/>
      <c r="C67" s="6"/>
      <c r="D67" s="6" t="s">
        <v>12</v>
      </c>
      <c r="E67" s="39">
        <f>E8+E7+E3+E11+E12+E13+E14+E15+E16+E28+E31+E32+E33+E34+E46+E51+E17+E35</f>
        <v>326</v>
      </c>
      <c r="F67" s="39"/>
      <c r="G67" s="25" t="e">
        <f>G64/E67</f>
        <v>#REF!</v>
      </c>
      <c r="H67" s="18"/>
      <c r="I67" s="18"/>
      <c r="J67" s="18"/>
      <c r="K67" s="18">
        <f>K64/E67</f>
        <v>0.17300613496932518</v>
      </c>
      <c r="L67" s="18"/>
      <c r="M67" s="18"/>
      <c r="N67" s="18">
        <f>N64/E67</f>
        <v>0.20736196319018405</v>
      </c>
      <c r="O67" s="18"/>
      <c r="P67" s="18"/>
      <c r="Q67" s="18"/>
      <c r="R67" s="18"/>
      <c r="S67" s="48"/>
    </row>
    <row r="68" spans="1:19" x14ac:dyDescent="0.25">
      <c r="A68" s="48"/>
      <c r="B68" s="48"/>
      <c r="C68" s="6"/>
      <c r="D68" s="6" t="s">
        <v>15</v>
      </c>
      <c r="E68" s="39">
        <f>E18+E19+E20+E21+E36+E37+E38+E39+E47+E54+E55+E59+E60</f>
        <v>264</v>
      </c>
      <c r="F68" s="39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48"/>
    </row>
    <row r="69" spans="1:19" x14ac:dyDescent="0.25">
      <c r="A69" s="48"/>
      <c r="B69" s="48"/>
      <c r="C69" s="6"/>
      <c r="D69" s="6" t="s">
        <v>16</v>
      </c>
      <c r="E69" s="39">
        <f>E22+E23+E24+E40+E41+E42+E48+E56+E25+E43</f>
        <v>170.19999999999996</v>
      </c>
      <c r="F69" s="39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48"/>
    </row>
    <row r="70" spans="1:19" x14ac:dyDescent="0.25">
      <c r="A70" s="48"/>
      <c r="B70" s="48"/>
      <c r="C70" s="6"/>
      <c r="D70" s="6"/>
      <c r="E70" s="39">
        <f>SUM(E67:E69)</f>
        <v>760.19999999999993</v>
      </c>
      <c r="F70" s="39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48"/>
    </row>
    <row r="71" spans="1:19" x14ac:dyDescent="0.25">
      <c r="A71" s="48"/>
      <c r="B71" s="48"/>
      <c r="C71" s="6"/>
      <c r="D71" s="6"/>
      <c r="E71" s="39"/>
      <c r="F71" s="39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48"/>
    </row>
    <row r="72" spans="1:19" ht="21" x14ac:dyDescent="0.35">
      <c r="A72" s="5" t="s">
        <v>35</v>
      </c>
      <c r="B72" s="48"/>
      <c r="C72" s="6"/>
      <c r="D72" s="6"/>
      <c r="E72" s="39"/>
      <c r="F72" s="39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48"/>
    </row>
    <row r="73" spans="1:19" ht="78.75" customHeight="1" x14ac:dyDescent="0.35">
      <c r="A73" s="5"/>
      <c r="B73" s="49"/>
      <c r="C73" s="6"/>
      <c r="D73" s="46"/>
      <c r="E73" s="38" t="s">
        <v>23</v>
      </c>
      <c r="F73" s="30" t="s">
        <v>37</v>
      </c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29" t="s">
        <v>24</v>
      </c>
    </row>
    <row r="74" spans="1:19" x14ac:dyDescent="0.25">
      <c r="A74" s="48">
        <v>1</v>
      </c>
      <c r="B74" s="127" t="s">
        <v>36</v>
      </c>
      <c r="C74" s="6">
        <v>17</v>
      </c>
      <c r="D74" s="130"/>
      <c r="E74" s="39">
        <v>17.899999999999999</v>
      </c>
      <c r="F74" s="35">
        <v>10.48</v>
      </c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35">
        <f t="shared" ref="S74:S89" si="2">E74+F74</f>
        <v>28.38</v>
      </c>
    </row>
    <row r="75" spans="1:19" x14ac:dyDescent="0.25">
      <c r="A75" s="48">
        <v>2</v>
      </c>
      <c r="B75" s="128"/>
      <c r="C75" s="6">
        <v>18</v>
      </c>
      <c r="D75" s="131"/>
      <c r="E75" s="39">
        <v>17.899999999999999</v>
      </c>
      <c r="F75" s="35">
        <v>10.48</v>
      </c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35">
        <f t="shared" si="2"/>
        <v>28.38</v>
      </c>
    </row>
    <row r="76" spans="1:19" x14ac:dyDescent="0.25">
      <c r="A76" s="48">
        <v>3</v>
      </c>
      <c r="B76" s="128"/>
      <c r="C76" s="6">
        <v>19</v>
      </c>
      <c r="D76" s="131"/>
      <c r="E76" s="39">
        <v>12.6</v>
      </c>
      <c r="F76" s="35">
        <v>7.38</v>
      </c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35">
        <f t="shared" si="2"/>
        <v>19.98</v>
      </c>
    </row>
    <row r="77" spans="1:19" x14ac:dyDescent="0.25">
      <c r="A77" s="48">
        <v>4</v>
      </c>
      <c r="B77" s="128"/>
      <c r="C77" s="6">
        <v>20</v>
      </c>
      <c r="D77" s="131"/>
      <c r="E77" s="39">
        <v>12.6</v>
      </c>
      <c r="F77" s="35">
        <v>7.38</v>
      </c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35">
        <f t="shared" si="2"/>
        <v>19.98</v>
      </c>
    </row>
    <row r="78" spans="1:19" x14ac:dyDescent="0.25">
      <c r="A78" s="48">
        <v>5</v>
      </c>
      <c r="B78" s="128"/>
      <c r="C78" s="6">
        <v>21</v>
      </c>
      <c r="D78" s="131"/>
      <c r="E78" s="39">
        <v>12.6</v>
      </c>
      <c r="F78" s="35">
        <v>7.38</v>
      </c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35">
        <f t="shared" si="2"/>
        <v>19.98</v>
      </c>
    </row>
    <row r="79" spans="1:19" x14ac:dyDescent="0.25">
      <c r="A79" s="48">
        <v>6</v>
      </c>
      <c r="B79" s="128"/>
      <c r="C79" s="6">
        <v>22</v>
      </c>
      <c r="D79" s="131"/>
      <c r="E79" s="39">
        <v>12.6</v>
      </c>
      <c r="F79" s="35">
        <v>7.38</v>
      </c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35">
        <f t="shared" si="2"/>
        <v>19.98</v>
      </c>
    </row>
    <row r="80" spans="1:19" x14ac:dyDescent="0.25">
      <c r="A80" s="48">
        <v>7</v>
      </c>
      <c r="B80" s="128"/>
      <c r="C80" s="6">
        <v>23</v>
      </c>
      <c r="D80" s="131"/>
      <c r="E80" s="39">
        <v>18.2</v>
      </c>
      <c r="F80" s="35">
        <v>10.65</v>
      </c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35">
        <f t="shared" si="2"/>
        <v>28.85</v>
      </c>
    </row>
    <row r="81" spans="1:19" x14ac:dyDescent="0.25">
      <c r="A81" s="48">
        <v>8</v>
      </c>
      <c r="B81" s="128"/>
      <c r="C81" s="6">
        <v>24</v>
      </c>
      <c r="D81" s="131"/>
      <c r="E81" s="39">
        <v>18.2</v>
      </c>
      <c r="F81" s="35">
        <v>10.65</v>
      </c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35">
        <f t="shared" si="2"/>
        <v>28.85</v>
      </c>
    </row>
    <row r="82" spans="1:19" x14ac:dyDescent="0.25">
      <c r="A82" s="48">
        <v>9</v>
      </c>
      <c r="B82" s="128"/>
      <c r="C82" s="6">
        <v>25</v>
      </c>
      <c r="D82" s="131"/>
      <c r="E82" s="39">
        <v>18.5</v>
      </c>
      <c r="F82" s="35">
        <v>10.82</v>
      </c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35">
        <f t="shared" si="2"/>
        <v>29.32</v>
      </c>
    </row>
    <row r="83" spans="1:19" x14ac:dyDescent="0.25">
      <c r="A83" s="48">
        <v>10</v>
      </c>
      <c r="B83" s="128"/>
      <c r="C83" s="6">
        <v>26</v>
      </c>
      <c r="D83" s="131"/>
      <c r="E83" s="39">
        <v>18.5</v>
      </c>
      <c r="F83" s="35">
        <v>10.82</v>
      </c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35">
        <f t="shared" si="2"/>
        <v>29.32</v>
      </c>
    </row>
    <row r="84" spans="1:19" x14ac:dyDescent="0.25">
      <c r="A84" s="48">
        <v>11</v>
      </c>
      <c r="B84" s="128"/>
      <c r="C84" s="6">
        <v>27</v>
      </c>
      <c r="D84" s="131"/>
      <c r="E84" s="39">
        <v>12.4</v>
      </c>
      <c r="F84" s="35">
        <v>7.26</v>
      </c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35">
        <f t="shared" si="2"/>
        <v>19.66</v>
      </c>
    </row>
    <row r="85" spans="1:19" x14ac:dyDescent="0.25">
      <c r="A85" s="48">
        <v>12</v>
      </c>
      <c r="B85" s="128"/>
      <c r="C85" s="6">
        <v>28</v>
      </c>
      <c r="D85" s="131"/>
      <c r="E85" s="39">
        <v>12.4</v>
      </c>
      <c r="F85" s="35">
        <v>7.26</v>
      </c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35">
        <f t="shared" si="2"/>
        <v>19.66</v>
      </c>
    </row>
    <row r="86" spans="1:19" x14ac:dyDescent="0.25">
      <c r="A86" s="48">
        <v>13</v>
      </c>
      <c r="B86" s="128"/>
      <c r="C86" s="6">
        <v>29</v>
      </c>
      <c r="D86" s="131"/>
      <c r="E86" s="39">
        <v>13.2</v>
      </c>
      <c r="F86" s="35">
        <v>7.73</v>
      </c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35">
        <f t="shared" si="2"/>
        <v>20.93</v>
      </c>
    </row>
    <row r="87" spans="1:19" x14ac:dyDescent="0.25">
      <c r="A87" s="48">
        <v>14</v>
      </c>
      <c r="B87" s="128"/>
      <c r="C87" s="6">
        <v>30</v>
      </c>
      <c r="D87" s="131"/>
      <c r="E87" s="39">
        <v>13.2</v>
      </c>
      <c r="F87" s="35">
        <v>7.73</v>
      </c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35">
        <f t="shared" si="2"/>
        <v>20.93</v>
      </c>
    </row>
    <row r="88" spans="1:19" x14ac:dyDescent="0.25">
      <c r="A88" s="48">
        <v>15</v>
      </c>
      <c r="B88" s="128"/>
      <c r="C88" s="6">
        <v>31</v>
      </c>
      <c r="D88" s="131"/>
      <c r="E88" s="39">
        <v>18.2</v>
      </c>
      <c r="F88" s="35">
        <v>10.65</v>
      </c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35">
        <f t="shared" si="2"/>
        <v>28.85</v>
      </c>
    </row>
    <row r="89" spans="1:19" x14ac:dyDescent="0.25">
      <c r="A89" s="48">
        <v>16</v>
      </c>
      <c r="B89" s="129"/>
      <c r="C89" s="6">
        <v>32</v>
      </c>
      <c r="D89" s="132"/>
      <c r="E89" s="39">
        <v>18.2</v>
      </c>
      <c r="F89" s="35">
        <v>10.65</v>
      </c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35">
        <f t="shared" si="2"/>
        <v>28.85</v>
      </c>
    </row>
    <row r="90" spans="1:19" x14ac:dyDescent="0.25">
      <c r="A90" s="48"/>
      <c r="B90" s="48"/>
      <c r="C90" s="6"/>
      <c r="D90" s="6"/>
      <c r="E90" s="44">
        <f>SUM(E74:E89)</f>
        <v>247.19999999999996</v>
      </c>
      <c r="F90" s="26">
        <f t="shared" ref="F90" si="3">SUM(F74:F89)</f>
        <v>144.70000000000002</v>
      </c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>
        <f>SUM(S74:S89)</f>
        <v>391.90000000000009</v>
      </c>
    </row>
    <row r="91" spans="1:19" x14ac:dyDescent="0.25">
      <c r="A91" s="48"/>
      <c r="B91" s="48"/>
      <c r="C91" s="6"/>
      <c r="D91" s="6"/>
      <c r="E91" s="39"/>
      <c r="F91" s="39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48"/>
    </row>
    <row r="92" spans="1:19" hidden="1" x14ac:dyDescent="0.25">
      <c r="A92" s="48"/>
      <c r="B92" s="48"/>
      <c r="C92" s="6"/>
      <c r="D92" s="6"/>
      <c r="E92" s="39"/>
      <c r="F92" s="39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48"/>
    </row>
    <row r="93" spans="1:19" hidden="1" x14ac:dyDescent="0.25">
      <c r="A93" s="48"/>
      <c r="B93" s="48"/>
      <c r="C93" s="6"/>
      <c r="D93" s="6"/>
      <c r="E93" s="39"/>
      <c r="F93" s="39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48"/>
    </row>
    <row r="94" spans="1:19" ht="21" x14ac:dyDescent="0.35">
      <c r="A94" s="5" t="s">
        <v>38</v>
      </c>
      <c r="B94" s="48"/>
      <c r="C94" s="6"/>
      <c r="D94" s="6"/>
      <c r="E94" s="39"/>
      <c r="F94" s="39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36">
        <f>S90+S64</f>
        <v>391.90000000000009</v>
      </c>
    </row>
    <row r="95" spans="1:19" x14ac:dyDescent="0.25">
      <c r="A95" s="48"/>
      <c r="B95" s="48"/>
      <c r="C95" s="6"/>
      <c r="D95" s="6"/>
      <c r="E95" s="39"/>
      <c r="F95" s="39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48"/>
    </row>
    <row r="96" spans="1:19" x14ac:dyDescent="0.25">
      <c r="A96" s="48"/>
      <c r="B96" s="48"/>
      <c r="C96" s="6"/>
      <c r="D96" s="6"/>
      <c r="E96" s="39"/>
      <c r="F96" s="39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48"/>
    </row>
    <row r="97" spans="1:19" x14ac:dyDescent="0.25">
      <c r="A97" s="48"/>
      <c r="B97" s="48"/>
      <c r="C97" s="6"/>
      <c r="D97" s="6"/>
      <c r="E97" s="39"/>
      <c r="F97" s="39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48"/>
    </row>
    <row r="98" spans="1:19" x14ac:dyDescent="0.25">
      <c r="A98" s="48"/>
      <c r="B98" s="48"/>
      <c r="C98" s="6"/>
      <c r="D98" s="6"/>
      <c r="E98" s="39"/>
      <c r="F98" s="39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48"/>
    </row>
  </sheetData>
  <mergeCells count="20">
    <mergeCell ref="A64:B64"/>
    <mergeCell ref="B74:B89"/>
    <mergeCell ref="D74:D89"/>
    <mergeCell ref="A49:B49"/>
    <mergeCell ref="A52:B52"/>
    <mergeCell ref="B54:B55"/>
    <mergeCell ref="A57:B57"/>
    <mergeCell ref="B59:B60"/>
    <mergeCell ref="A61:B61"/>
    <mergeCell ref="A44:B44"/>
    <mergeCell ref="B3:B8"/>
    <mergeCell ref="A9:B9"/>
    <mergeCell ref="B11:B17"/>
    <mergeCell ref="B18:B21"/>
    <mergeCell ref="B22:B25"/>
    <mergeCell ref="A26:B26"/>
    <mergeCell ref="A29:B29"/>
    <mergeCell ref="B31:B35"/>
    <mergeCell ref="B36:B39"/>
    <mergeCell ref="B40:B43"/>
  </mergeCells>
  <pageMargins left="1.299212598425197" right="0" top="0.15748031496062992" bottom="0.19685039370078741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7"/>
  <sheetViews>
    <sheetView workbookViewId="0">
      <selection activeCell="D26" sqref="D26"/>
    </sheetView>
  </sheetViews>
  <sheetFormatPr defaultRowHeight="15" x14ac:dyDescent="0.25"/>
  <cols>
    <col min="1" max="1" width="12.28515625" customWidth="1"/>
    <col min="2" max="2" width="24.7109375" customWidth="1"/>
    <col min="3" max="3" width="13.85546875" style="1" customWidth="1"/>
    <col min="4" max="4" width="18.140625" style="1" customWidth="1"/>
    <col min="5" max="5" width="14.85546875" style="1" customWidth="1"/>
  </cols>
  <sheetData>
    <row r="1" spans="1:5" ht="18.75" x14ac:dyDescent="0.3">
      <c r="A1" s="137" t="s">
        <v>55</v>
      </c>
      <c r="B1" s="137"/>
      <c r="C1" s="137"/>
      <c r="D1" s="137"/>
      <c r="E1" s="137"/>
    </row>
    <row r="2" spans="1:5" ht="15.75" thickBot="1" x14ac:dyDescent="0.3"/>
    <row r="3" spans="1:5" ht="15.75" thickBot="1" x14ac:dyDescent="0.3">
      <c r="A3" s="85" t="s">
        <v>42</v>
      </c>
      <c r="B3" s="86" t="s">
        <v>45</v>
      </c>
      <c r="C3" s="86" t="s">
        <v>44</v>
      </c>
      <c r="D3" s="86" t="s">
        <v>46</v>
      </c>
      <c r="E3" s="87" t="s">
        <v>43</v>
      </c>
    </row>
    <row r="4" spans="1:5" x14ac:dyDescent="0.25">
      <c r="A4" s="81" t="s">
        <v>41</v>
      </c>
      <c r="B4" s="82" t="s">
        <v>48</v>
      </c>
      <c r="C4" s="83">
        <v>170.2</v>
      </c>
      <c r="D4" s="83">
        <f>D6*C4/C6</f>
        <v>68.126187245590231</v>
      </c>
      <c r="E4" s="84">
        <f>E6*D4/D6</f>
        <v>238.32618724559023</v>
      </c>
    </row>
    <row r="5" spans="1:5" x14ac:dyDescent="0.25">
      <c r="A5" s="67" t="s">
        <v>41</v>
      </c>
      <c r="B5" s="6" t="s">
        <v>49</v>
      </c>
      <c r="C5" s="65">
        <v>124.6</v>
      </c>
      <c r="D5" s="65">
        <f>C5*D6/C6</f>
        <v>49.873812754409776</v>
      </c>
      <c r="E5" s="68">
        <f>E6*D5/D6</f>
        <v>174.47381275440978</v>
      </c>
    </row>
    <row r="6" spans="1:5" x14ac:dyDescent="0.25">
      <c r="A6" s="67"/>
      <c r="B6" s="63"/>
      <c r="C6" s="26">
        <f>SUM(C4:C5)</f>
        <v>294.79999999999995</v>
      </c>
      <c r="D6" s="26">
        <v>118</v>
      </c>
      <c r="E6" s="69">
        <v>412.8</v>
      </c>
    </row>
    <row r="7" spans="1:5" x14ac:dyDescent="0.25">
      <c r="A7" s="67"/>
      <c r="B7" s="63"/>
      <c r="C7" s="6"/>
      <c r="D7" s="6"/>
      <c r="E7" s="70"/>
    </row>
    <row r="8" spans="1:5" x14ac:dyDescent="0.25">
      <c r="A8" s="67" t="s">
        <v>40</v>
      </c>
      <c r="B8" s="64" t="s">
        <v>48</v>
      </c>
      <c r="C8" s="66">
        <v>264</v>
      </c>
      <c r="D8" s="66">
        <f>E8-C8</f>
        <v>148.80000000000001</v>
      </c>
      <c r="E8" s="71">
        <v>412.8</v>
      </c>
    </row>
    <row r="9" spans="1:5" x14ac:dyDescent="0.25">
      <c r="A9" s="67"/>
      <c r="B9" s="63"/>
      <c r="C9" s="6"/>
      <c r="D9" s="66"/>
      <c r="E9" s="70"/>
    </row>
    <row r="10" spans="1:5" x14ac:dyDescent="0.25">
      <c r="A10" s="67" t="s">
        <v>47</v>
      </c>
      <c r="B10" s="64" t="s">
        <v>54</v>
      </c>
      <c r="C10" s="66">
        <v>247.2</v>
      </c>
      <c r="D10" s="66">
        <f t="shared" ref="D10" si="0">E10-C10</f>
        <v>166.40000000000003</v>
      </c>
      <c r="E10" s="71">
        <v>413.6</v>
      </c>
    </row>
    <row r="11" spans="1:5" x14ac:dyDescent="0.25">
      <c r="A11" s="67"/>
      <c r="B11" s="63"/>
      <c r="C11" s="6"/>
      <c r="D11" s="6"/>
      <c r="E11" s="70"/>
    </row>
    <row r="12" spans="1:5" x14ac:dyDescent="0.25">
      <c r="A12" s="67" t="s">
        <v>39</v>
      </c>
      <c r="B12" s="64" t="s">
        <v>48</v>
      </c>
      <c r="C12" s="6">
        <v>326</v>
      </c>
      <c r="D12" s="18">
        <f>D16*C12/C16</f>
        <v>228.41515861187992</v>
      </c>
      <c r="E12" s="72">
        <f>E16*C12/C16</f>
        <v>554.41515861187986</v>
      </c>
    </row>
    <row r="13" spans="1:5" x14ac:dyDescent="0.25">
      <c r="A13" s="67"/>
      <c r="B13" s="6" t="s">
        <v>50</v>
      </c>
      <c r="C13" s="6">
        <v>55.3</v>
      </c>
      <c r="D13" s="18">
        <f>D16*C13/C16</f>
        <v>38.746497764530545</v>
      </c>
      <c r="E13" s="72">
        <f>E16*C13/C16</f>
        <v>94.046497764530528</v>
      </c>
    </row>
    <row r="14" spans="1:5" x14ac:dyDescent="0.25">
      <c r="A14" s="67"/>
      <c r="B14" s="64" t="s">
        <v>51</v>
      </c>
      <c r="C14" s="6">
        <v>13.8</v>
      </c>
      <c r="D14" s="18">
        <f>D16*C14/C16</f>
        <v>9.6691079412390888</v>
      </c>
      <c r="E14" s="72">
        <f>E16*C14/C16</f>
        <v>23.469107941239088</v>
      </c>
    </row>
    <row r="15" spans="1:5" x14ac:dyDescent="0.25">
      <c r="A15" s="67"/>
      <c r="B15" s="6" t="s">
        <v>52</v>
      </c>
      <c r="C15" s="6">
        <v>74.599999999999994</v>
      </c>
      <c r="D15" s="18">
        <f>D16*C15/C16</f>
        <v>52.269235682350434</v>
      </c>
      <c r="E15" s="72">
        <f>E16*C15/C16</f>
        <v>126.86923568235041</v>
      </c>
    </row>
    <row r="16" spans="1:5" x14ac:dyDescent="0.25">
      <c r="A16" s="67"/>
      <c r="B16" s="6"/>
      <c r="C16" s="62">
        <f>SUM(C12:C15)</f>
        <v>469.70000000000005</v>
      </c>
      <c r="D16" s="62">
        <v>329.1</v>
      </c>
      <c r="E16" s="73">
        <v>798.8</v>
      </c>
    </row>
    <row r="17" spans="1:5" x14ac:dyDescent="0.25">
      <c r="A17" s="67"/>
      <c r="B17" s="63"/>
      <c r="C17" s="6"/>
      <c r="D17" s="6"/>
      <c r="E17" s="70"/>
    </row>
    <row r="18" spans="1:5" ht="27.75" customHeight="1" x14ac:dyDescent="0.25">
      <c r="A18" s="67"/>
      <c r="B18" s="8" t="s">
        <v>53</v>
      </c>
      <c r="C18" s="19">
        <f>C16+C10+C8+C6</f>
        <v>1275.7</v>
      </c>
      <c r="D18" s="19">
        <f>D16+D10+D8+D6</f>
        <v>762.30000000000007</v>
      </c>
      <c r="E18" s="74">
        <f>E16+E10+E8+E6</f>
        <v>2038</v>
      </c>
    </row>
    <row r="19" spans="1:5" x14ac:dyDescent="0.25">
      <c r="A19" s="67"/>
      <c r="B19" s="63"/>
      <c r="C19" s="6"/>
      <c r="D19" s="6"/>
      <c r="E19" s="75"/>
    </row>
    <row r="20" spans="1:5" x14ac:dyDescent="0.25">
      <c r="A20" s="67"/>
      <c r="B20" s="63" t="str">
        <f>B4</f>
        <v>кімнати в експлуатації</v>
      </c>
      <c r="C20" s="18">
        <f>C4+C8+C10+C12-C10</f>
        <v>760.2</v>
      </c>
      <c r="D20" s="6"/>
      <c r="E20" s="76">
        <f>E4+E8+E12</f>
        <v>1205.5413458574701</v>
      </c>
    </row>
    <row r="21" spans="1:5" x14ac:dyDescent="0.25">
      <c r="A21" s="67"/>
      <c r="B21" s="63" t="str">
        <f t="shared" ref="B21:C23" si="1">B13</f>
        <v>обідня зала</v>
      </c>
      <c r="C21" s="6">
        <f t="shared" si="1"/>
        <v>55.3</v>
      </c>
      <c r="D21" s="6"/>
      <c r="E21" s="76">
        <f>E13</f>
        <v>94.046497764530528</v>
      </c>
    </row>
    <row r="22" spans="1:5" x14ac:dyDescent="0.25">
      <c r="A22" s="67"/>
      <c r="B22" s="63" t="str">
        <f t="shared" si="1"/>
        <v>кухня</v>
      </c>
      <c r="C22" s="6">
        <f t="shared" si="1"/>
        <v>13.8</v>
      </c>
      <c r="D22" s="6"/>
      <c r="E22" s="76">
        <f>E14</f>
        <v>23.469107941239088</v>
      </c>
    </row>
    <row r="23" spans="1:5" x14ac:dyDescent="0.25">
      <c r="A23" s="67"/>
      <c r="B23" s="63" t="str">
        <f t="shared" si="1"/>
        <v>трен.зал</v>
      </c>
      <c r="C23" s="6">
        <f t="shared" si="1"/>
        <v>74.599999999999994</v>
      </c>
      <c r="D23" s="6"/>
      <c r="E23" s="76">
        <f>E15</f>
        <v>126.86923568235041</v>
      </c>
    </row>
    <row r="24" spans="1:5" ht="15.75" thickBot="1" x14ac:dyDescent="0.3">
      <c r="A24" s="88"/>
      <c r="B24" s="89" t="s">
        <v>54</v>
      </c>
      <c r="C24" s="46">
        <f>C10</f>
        <v>247.2</v>
      </c>
      <c r="D24" s="46"/>
      <c r="E24" s="90">
        <f>E10</f>
        <v>413.6</v>
      </c>
    </row>
    <row r="25" spans="1:5" ht="16.5" thickBot="1" x14ac:dyDescent="0.3">
      <c r="A25" s="93"/>
      <c r="B25" s="94" t="s">
        <v>53</v>
      </c>
      <c r="C25" s="95">
        <f>SUM(C20:C24)</f>
        <v>1151.0999999999999</v>
      </c>
      <c r="D25" s="95"/>
      <c r="E25" s="96">
        <f>SUM(E20:E24)</f>
        <v>1863.5261872455903</v>
      </c>
    </row>
    <row r="26" spans="1:5" x14ac:dyDescent="0.25">
      <c r="A26" s="81"/>
      <c r="B26" s="91"/>
      <c r="C26" s="47"/>
      <c r="D26" s="47"/>
      <c r="E26" s="92"/>
    </row>
    <row r="27" spans="1:5" ht="15.75" thickBot="1" x14ac:dyDescent="0.3">
      <c r="A27" s="77"/>
      <c r="B27" s="78"/>
      <c r="C27" s="79">
        <f t="shared" ref="C27" si="2">C18-C25</f>
        <v>124.60000000000014</v>
      </c>
      <c r="D27" s="79"/>
      <c r="E27" s="80">
        <f>E18-E25</f>
        <v>174.47381275440966</v>
      </c>
    </row>
  </sheetData>
  <mergeCells count="1">
    <mergeCell ref="A1:E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92"/>
  <sheetViews>
    <sheetView zoomScale="93" zoomScaleNormal="93" workbookViewId="0">
      <pane ySplit="1" topLeftCell="A23" activePane="bottomLeft" state="frozen"/>
      <selection pane="bottomLeft" activeCell="S78" sqref="S78"/>
    </sheetView>
  </sheetViews>
  <sheetFormatPr defaultRowHeight="15" x14ac:dyDescent="0.25"/>
  <cols>
    <col min="1" max="1" width="5.7109375" style="2" customWidth="1"/>
    <col min="2" max="2" width="4" style="2" customWidth="1"/>
    <col min="3" max="3" width="7.140625" style="1" customWidth="1"/>
    <col min="4" max="4" width="6.140625" style="1" customWidth="1"/>
    <col min="5" max="5" width="7.28515625" style="45" customWidth="1"/>
    <col min="6" max="6" width="10" style="45" customWidth="1"/>
    <col min="7" max="7" width="8.42578125" style="20" hidden="1" customWidth="1"/>
    <col min="8" max="8" width="9" style="20" hidden="1" customWidth="1"/>
    <col min="9" max="9" width="9.42578125" style="20" hidden="1" customWidth="1"/>
    <col min="10" max="10" width="6.28515625" style="20" hidden="1" customWidth="1"/>
    <col min="11" max="11" width="10.85546875" style="20" hidden="1" customWidth="1"/>
    <col min="12" max="12" width="10.28515625" style="20" hidden="1" customWidth="1"/>
    <col min="13" max="13" width="12.42578125" style="20" hidden="1" customWidth="1"/>
    <col min="14" max="14" width="8.140625" style="20" hidden="1" customWidth="1"/>
    <col min="15" max="15" width="9.140625" style="20" hidden="1" customWidth="1"/>
    <col min="16" max="16" width="12.42578125" style="20" hidden="1" customWidth="1"/>
    <col min="17" max="18" width="10.5703125" style="20" hidden="1" customWidth="1"/>
    <col min="19" max="19" width="10.28515625" style="2" customWidth="1"/>
    <col min="20" max="20" width="9.140625" customWidth="1"/>
  </cols>
  <sheetData>
    <row r="1" spans="1:23" ht="94.5" customHeight="1" x14ac:dyDescent="0.25">
      <c r="A1" s="29" t="s">
        <v>4</v>
      </c>
      <c r="B1" s="29" t="s">
        <v>6</v>
      </c>
      <c r="C1" s="29" t="s">
        <v>1</v>
      </c>
      <c r="D1" s="29" t="s">
        <v>2</v>
      </c>
      <c r="E1" s="38" t="s">
        <v>23</v>
      </c>
      <c r="F1" s="38"/>
      <c r="G1" s="30" t="s">
        <v>27</v>
      </c>
      <c r="H1" s="31" t="s">
        <v>28</v>
      </c>
      <c r="I1" s="32" t="s">
        <v>29</v>
      </c>
      <c r="J1" s="33"/>
      <c r="K1" s="30" t="s">
        <v>30</v>
      </c>
      <c r="L1" s="31" t="s">
        <v>31</v>
      </c>
      <c r="M1" s="33"/>
      <c r="N1" s="30" t="s">
        <v>32</v>
      </c>
      <c r="O1" s="31" t="s">
        <v>33</v>
      </c>
      <c r="P1" s="30" t="s">
        <v>25</v>
      </c>
      <c r="Q1" s="31" t="s">
        <v>34</v>
      </c>
      <c r="R1" s="32" t="s">
        <v>26</v>
      </c>
      <c r="S1" s="29" t="s">
        <v>24</v>
      </c>
      <c r="U1" t="s">
        <v>39</v>
      </c>
      <c r="V1" t="s">
        <v>40</v>
      </c>
      <c r="W1" t="s">
        <v>41</v>
      </c>
    </row>
    <row r="2" spans="1:23" ht="18.600000000000001" customHeight="1" x14ac:dyDescent="0.35">
      <c r="A2" s="5" t="s">
        <v>5</v>
      </c>
      <c r="B2" s="107"/>
      <c r="D2" s="6"/>
      <c r="E2" s="39"/>
      <c r="F2" s="39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59"/>
    </row>
    <row r="3" spans="1:23" x14ac:dyDescent="0.25">
      <c r="A3" s="99">
        <v>1</v>
      </c>
      <c r="B3" s="125" t="s">
        <v>9</v>
      </c>
      <c r="C3" s="6">
        <v>1</v>
      </c>
      <c r="D3" s="6">
        <v>6</v>
      </c>
      <c r="E3" s="52">
        <f>12.8+17.7</f>
        <v>30.5</v>
      </c>
      <c r="F3" s="52"/>
      <c r="G3" s="18">
        <v>11.2</v>
      </c>
      <c r="H3" s="18"/>
      <c r="I3" s="18"/>
      <c r="J3" s="18">
        <v>0.1</v>
      </c>
      <c r="K3" s="18">
        <v>2.5</v>
      </c>
      <c r="L3" s="18"/>
      <c r="M3" s="18">
        <v>0.1</v>
      </c>
      <c r="N3" s="18">
        <v>3.2</v>
      </c>
      <c r="O3" s="18"/>
      <c r="P3" s="18"/>
      <c r="Q3" s="18"/>
      <c r="R3" s="18"/>
      <c r="S3" s="139">
        <f>SUM(E3:E17)</f>
        <v>280.8</v>
      </c>
      <c r="U3" s="100">
        <f>E3</f>
        <v>30.5</v>
      </c>
    </row>
    <row r="4" spans="1:23" x14ac:dyDescent="0.25">
      <c r="A4" s="99">
        <v>2</v>
      </c>
      <c r="B4" s="134"/>
      <c r="C4" s="6">
        <v>5</v>
      </c>
      <c r="D4" s="6">
        <v>4</v>
      </c>
      <c r="E4" s="37">
        <v>17.8</v>
      </c>
      <c r="F4" s="37"/>
      <c r="G4" s="18">
        <v>6.1</v>
      </c>
      <c r="H4" s="18"/>
      <c r="I4" s="18"/>
      <c r="J4" s="18">
        <v>0.1</v>
      </c>
      <c r="K4" s="18">
        <v>1.5</v>
      </c>
      <c r="L4" s="18"/>
      <c r="M4" s="18">
        <v>0.1</v>
      </c>
      <c r="N4" s="18">
        <v>1.9</v>
      </c>
      <c r="O4" s="18"/>
      <c r="P4" s="18"/>
      <c r="Q4" s="18"/>
      <c r="R4" s="18"/>
      <c r="S4" s="134"/>
      <c r="U4" s="100">
        <f t="shared" ref="U4:U12" si="0">E4</f>
        <v>17.8</v>
      </c>
    </row>
    <row r="5" spans="1:23" x14ac:dyDescent="0.25">
      <c r="A5" s="99">
        <v>3</v>
      </c>
      <c r="B5" s="134"/>
      <c r="C5" s="6">
        <v>6</v>
      </c>
      <c r="D5" s="6">
        <v>4</v>
      </c>
      <c r="E5" s="37">
        <v>17.5</v>
      </c>
      <c r="F5" s="37"/>
      <c r="G5" s="18">
        <v>6</v>
      </c>
      <c r="H5" s="18"/>
      <c r="I5" s="18"/>
      <c r="J5" s="18">
        <v>0.1</v>
      </c>
      <c r="K5" s="18">
        <v>1.5</v>
      </c>
      <c r="L5" s="18"/>
      <c r="M5" s="18">
        <v>0.1</v>
      </c>
      <c r="N5" s="18">
        <v>1.9</v>
      </c>
      <c r="O5" s="18"/>
      <c r="P5" s="18"/>
      <c r="Q5" s="18"/>
      <c r="R5" s="18"/>
      <c r="S5" s="134"/>
      <c r="U5" s="100">
        <f t="shared" si="0"/>
        <v>17.5</v>
      </c>
    </row>
    <row r="6" spans="1:23" x14ac:dyDescent="0.25">
      <c r="A6" s="99">
        <v>4</v>
      </c>
      <c r="B6" s="134"/>
      <c r="C6" s="6">
        <v>8</v>
      </c>
      <c r="D6" s="6">
        <v>4</v>
      </c>
      <c r="E6" s="37">
        <v>17.3</v>
      </c>
      <c r="F6" s="37"/>
      <c r="G6" s="18" t="e">
        <f>E6*#REF!</f>
        <v>#REF!</v>
      </c>
      <c r="H6" s="18"/>
      <c r="I6" s="18"/>
      <c r="J6" s="18">
        <v>0.1</v>
      </c>
      <c r="K6" s="18">
        <v>1.4</v>
      </c>
      <c r="L6" s="18"/>
      <c r="M6" s="18">
        <v>0.1</v>
      </c>
      <c r="N6" s="18">
        <v>1.8</v>
      </c>
      <c r="O6" s="18"/>
      <c r="P6" s="18"/>
      <c r="Q6" s="18"/>
      <c r="R6" s="18"/>
      <c r="S6" s="134"/>
      <c r="U6" s="100">
        <f t="shared" si="0"/>
        <v>17.3</v>
      </c>
    </row>
    <row r="7" spans="1:23" x14ac:dyDescent="0.25">
      <c r="A7" s="99">
        <v>5</v>
      </c>
      <c r="B7" s="134"/>
      <c r="C7" s="6">
        <v>13</v>
      </c>
      <c r="D7" s="6">
        <v>4</v>
      </c>
      <c r="E7" s="37">
        <v>17.7</v>
      </c>
      <c r="F7" s="37"/>
      <c r="G7" s="18">
        <v>6.1</v>
      </c>
      <c r="H7" s="18"/>
      <c r="I7" s="18"/>
      <c r="J7" s="18">
        <v>0.1</v>
      </c>
      <c r="K7" s="18">
        <v>1.5</v>
      </c>
      <c r="L7" s="18"/>
      <c r="M7" s="18">
        <v>0.1</v>
      </c>
      <c r="N7" s="18">
        <v>1.9</v>
      </c>
      <c r="O7" s="18"/>
      <c r="P7" s="18"/>
      <c r="Q7" s="18"/>
      <c r="R7" s="18"/>
      <c r="S7" s="134"/>
      <c r="U7" s="100">
        <f t="shared" si="0"/>
        <v>17.7</v>
      </c>
    </row>
    <row r="8" spans="1:23" x14ac:dyDescent="0.25">
      <c r="A8" s="99">
        <v>6</v>
      </c>
      <c r="B8" s="134"/>
      <c r="C8" s="6">
        <v>14</v>
      </c>
      <c r="D8" s="6">
        <v>4</v>
      </c>
      <c r="E8" s="37">
        <v>17.600000000000001</v>
      </c>
      <c r="F8" s="37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34"/>
      <c r="U8" s="100">
        <f t="shared" si="0"/>
        <v>17.600000000000001</v>
      </c>
    </row>
    <row r="9" spans="1:23" x14ac:dyDescent="0.25">
      <c r="A9" s="99">
        <v>7</v>
      </c>
      <c r="B9" s="134"/>
      <c r="C9" s="6">
        <v>15</v>
      </c>
      <c r="D9" s="6">
        <v>8</v>
      </c>
      <c r="E9" s="37">
        <v>20</v>
      </c>
      <c r="F9" s="37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34"/>
      <c r="U9" s="100">
        <f t="shared" si="0"/>
        <v>20</v>
      </c>
    </row>
    <row r="10" spans="1:23" x14ac:dyDescent="0.25">
      <c r="A10" s="99">
        <v>8</v>
      </c>
      <c r="B10" s="134"/>
      <c r="C10" s="6">
        <v>16</v>
      </c>
      <c r="D10" s="6">
        <v>4</v>
      </c>
      <c r="E10" s="37">
        <v>16.2</v>
      </c>
      <c r="F10" s="37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34"/>
      <c r="U10" s="100">
        <f t="shared" si="0"/>
        <v>16.2</v>
      </c>
    </row>
    <row r="11" spans="1:23" x14ac:dyDescent="0.25">
      <c r="A11" s="99">
        <v>9</v>
      </c>
      <c r="B11" s="134"/>
      <c r="C11" s="6">
        <v>17</v>
      </c>
      <c r="D11" s="6">
        <v>8</v>
      </c>
      <c r="E11" s="37">
        <v>18.899999999999999</v>
      </c>
      <c r="F11" s="37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34"/>
      <c r="U11" s="100">
        <f t="shared" si="0"/>
        <v>18.899999999999999</v>
      </c>
    </row>
    <row r="12" spans="1:23" x14ac:dyDescent="0.25">
      <c r="A12" s="99">
        <v>10</v>
      </c>
      <c r="B12" s="126"/>
      <c r="C12" s="6">
        <v>18</v>
      </c>
      <c r="D12" s="6">
        <v>4</v>
      </c>
      <c r="E12" s="37">
        <v>16.899999999999999</v>
      </c>
      <c r="F12" s="37"/>
      <c r="G12" s="18">
        <v>6</v>
      </c>
      <c r="H12" s="18"/>
      <c r="I12" s="18"/>
      <c r="J12" s="18">
        <v>0.1</v>
      </c>
      <c r="K12" s="18">
        <v>1.6</v>
      </c>
      <c r="L12" s="18"/>
      <c r="M12" s="18">
        <v>0.1</v>
      </c>
      <c r="N12" s="18">
        <v>1.9</v>
      </c>
      <c r="O12" s="18"/>
      <c r="P12" s="18"/>
      <c r="Q12" s="18"/>
      <c r="R12" s="18"/>
      <c r="S12" s="134"/>
      <c r="U12" s="100">
        <f t="shared" si="0"/>
        <v>16.899999999999999</v>
      </c>
    </row>
    <row r="13" spans="1:23" x14ac:dyDescent="0.25">
      <c r="A13" s="99">
        <v>11</v>
      </c>
      <c r="B13" s="125" t="s">
        <v>10</v>
      </c>
      <c r="C13" s="6">
        <v>31</v>
      </c>
      <c r="D13" s="6">
        <v>4</v>
      </c>
      <c r="E13" s="42">
        <f>17.1+1.1</f>
        <v>18.200000000000003</v>
      </c>
      <c r="F13" s="42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34"/>
      <c r="U13" s="100"/>
      <c r="V13">
        <v>18.2</v>
      </c>
    </row>
    <row r="14" spans="1:23" x14ac:dyDescent="0.25">
      <c r="A14" s="99">
        <v>12</v>
      </c>
      <c r="B14" s="134"/>
      <c r="C14" s="6">
        <v>34</v>
      </c>
      <c r="D14" s="6">
        <v>4</v>
      </c>
      <c r="E14" s="42">
        <v>17.899999999999999</v>
      </c>
      <c r="F14" s="42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34"/>
      <c r="U14" s="100"/>
      <c r="V14">
        <v>17.899999999999999</v>
      </c>
    </row>
    <row r="15" spans="1:23" x14ac:dyDescent="0.25">
      <c r="A15" s="99">
        <v>13</v>
      </c>
      <c r="B15" s="134"/>
      <c r="C15" s="6">
        <v>35</v>
      </c>
      <c r="D15" s="6">
        <v>4</v>
      </c>
      <c r="E15" s="42">
        <v>17.899999999999999</v>
      </c>
      <c r="F15" s="42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34"/>
      <c r="U15" s="100"/>
      <c r="V15">
        <v>17.899999999999999</v>
      </c>
    </row>
    <row r="16" spans="1:23" x14ac:dyDescent="0.25">
      <c r="A16" s="99">
        <v>14</v>
      </c>
      <c r="B16" s="126"/>
      <c r="C16" s="6">
        <v>38</v>
      </c>
      <c r="D16" s="6">
        <v>4</v>
      </c>
      <c r="E16" s="42">
        <v>18.2</v>
      </c>
      <c r="F16" s="42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26"/>
      <c r="U16" s="100"/>
      <c r="V16">
        <v>18.2</v>
      </c>
    </row>
    <row r="17" spans="1:23" ht="15.75" x14ac:dyDescent="0.25">
      <c r="A17" s="99">
        <v>15</v>
      </c>
      <c r="B17" s="15" t="s">
        <v>8</v>
      </c>
      <c r="C17" s="61">
        <v>52</v>
      </c>
      <c r="D17" s="6">
        <v>4</v>
      </c>
      <c r="E17" s="40">
        <v>18.2</v>
      </c>
      <c r="F17" s="40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06"/>
      <c r="U17" s="100"/>
      <c r="W17">
        <v>18.2</v>
      </c>
    </row>
    <row r="18" spans="1:23" ht="15.75" x14ac:dyDescent="0.25">
      <c r="A18" s="123" t="s">
        <v>13</v>
      </c>
      <c r="B18" s="124"/>
      <c r="C18" s="8">
        <v>15</v>
      </c>
      <c r="D18" s="8">
        <f>SUM(D3:D17)</f>
        <v>70</v>
      </c>
      <c r="E18" s="39"/>
      <c r="F18" s="39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59"/>
    </row>
    <row r="19" spans="1:23" ht="23.25" customHeight="1" x14ac:dyDescent="0.35">
      <c r="A19" s="5" t="s">
        <v>11</v>
      </c>
      <c r="B19" s="59"/>
      <c r="C19" s="6"/>
      <c r="D19" s="6"/>
      <c r="E19" s="39"/>
      <c r="F19" s="39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59"/>
    </row>
    <row r="20" spans="1:23" x14ac:dyDescent="0.25">
      <c r="A20" s="99">
        <v>1</v>
      </c>
      <c r="B20" s="105" t="s">
        <v>12</v>
      </c>
      <c r="C20" s="6">
        <v>9</v>
      </c>
      <c r="D20" s="6">
        <v>4</v>
      </c>
      <c r="E20" s="37">
        <v>30.9</v>
      </c>
      <c r="F20" s="37"/>
      <c r="G20" s="18">
        <v>11.4</v>
      </c>
      <c r="H20" s="18"/>
      <c r="I20" s="18"/>
      <c r="J20" s="18">
        <v>0.1</v>
      </c>
      <c r="K20" s="18">
        <v>2.5</v>
      </c>
      <c r="L20" s="18"/>
      <c r="M20" s="18">
        <v>0.1</v>
      </c>
      <c r="N20" s="18">
        <f>M20*E20</f>
        <v>3.09</v>
      </c>
      <c r="O20" s="18"/>
      <c r="P20" s="18"/>
      <c r="Q20" s="18"/>
      <c r="R20" s="18"/>
      <c r="S20" s="139">
        <f>SUM(E20:E21)</f>
        <v>59.1</v>
      </c>
      <c r="U20" s="100">
        <f>E20</f>
        <v>30.9</v>
      </c>
    </row>
    <row r="21" spans="1:23" x14ac:dyDescent="0.25">
      <c r="A21" s="99">
        <v>2</v>
      </c>
      <c r="B21" s="101" t="s">
        <v>12</v>
      </c>
      <c r="C21" s="6">
        <v>2</v>
      </c>
      <c r="D21" s="6">
        <v>4</v>
      </c>
      <c r="E21" s="37">
        <f>4.4+11.8+12</f>
        <v>28.200000000000003</v>
      </c>
      <c r="F21" s="37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40"/>
      <c r="U21">
        <v>28.2</v>
      </c>
    </row>
    <row r="22" spans="1:23" ht="15.75" x14ac:dyDescent="0.25">
      <c r="A22" s="123" t="s">
        <v>13</v>
      </c>
      <c r="B22" s="124"/>
      <c r="C22" s="8">
        <v>2</v>
      </c>
      <c r="D22" s="8">
        <v>8</v>
      </c>
      <c r="E22" s="39"/>
      <c r="F22" s="39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59"/>
    </row>
    <row r="23" spans="1:23" ht="17.25" customHeight="1" x14ac:dyDescent="0.35">
      <c r="A23" s="5" t="s">
        <v>14</v>
      </c>
      <c r="B23" s="59"/>
      <c r="C23" s="6"/>
      <c r="D23" s="6"/>
      <c r="E23" s="39"/>
      <c r="F23" s="39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59"/>
    </row>
    <row r="24" spans="1:23" x14ac:dyDescent="0.25">
      <c r="A24" s="107">
        <v>1</v>
      </c>
      <c r="B24" s="133" t="s">
        <v>12</v>
      </c>
      <c r="C24" s="6">
        <v>3</v>
      </c>
      <c r="D24" s="6">
        <v>1</v>
      </c>
      <c r="E24" s="37">
        <v>13.6</v>
      </c>
      <c r="F24" s="37"/>
      <c r="G24" s="18" t="e">
        <f>E24*#REF!</f>
        <v>#REF!</v>
      </c>
      <c r="H24" s="18"/>
      <c r="I24" s="18"/>
      <c r="J24" s="18">
        <v>0.1</v>
      </c>
      <c r="K24" s="18">
        <v>1.2</v>
      </c>
      <c r="L24" s="18"/>
      <c r="M24" s="18">
        <v>0.1</v>
      </c>
      <c r="N24" s="18">
        <f>M24*E24</f>
        <v>1.36</v>
      </c>
      <c r="O24" s="18"/>
      <c r="P24" s="18"/>
      <c r="Q24" s="18"/>
      <c r="R24" s="18"/>
      <c r="S24" s="138">
        <f>SUM(E24:E25)</f>
        <v>26.7</v>
      </c>
      <c r="U24">
        <v>13.6</v>
      </c>
    </row>
    <row r="25" spans="1:23" x14ac:dyDescent="0.25">
      <c r="A25" s="107">
        <v>2</v>
      </c>
      <c r="B25" s="133"/>
      <c r="C25" s="6">
        <v>4</v>
      </c>
      <c r="D25" s="6">
        <v>1</v>
      </c>
      <c r="E25" s="37">
        <v>13.1</v>
      </c>
      <c r="F25" s="37"/>
      <c r="G25" s="109" t="e">
        <f>E25*#REF!</f>
        <v>#REF!</v>
      </c>
      <c r="H25" s="109"/>
      <c r="I25" s="109"/>
      <c r="J25" s="109">
        <v>0.1</v>
      </c>
      <c r="K25" s="109">
        <v>1.1000000000000001</v>
      </c>
      <c r="L25" s="109"/>
      <c r="M25" s="109">
        <v>0.1</v>
      </c>
      <c r="N25" s="109">
        <f>M25*E25</f>
        <v>1.31</v>
      </c>
      <c r="O25" s="109"/>
      <c r="P25" s="109"/>
      <c r="Q25" s="109"/>
      <c r="R25" s="109"/>
      <c r="S25" s="138"/>
      <c r="U25">
        <v>13.1</v>
      </c>
    </row>
    <row r="26" spans="1:23" ht="15.75" x14ac:dyDescent="0.25">
      <c r="A26" s="123" t="s">
        <v>13</v>
      </c>
      <c r="B26" s="124"/>
      <c r="C26" s="62">
        <v>2</v>
      </c>
      <c r="D26" s="62">
        <v>2</v>
      </c>
      <c r="E26" s="37"/>
      <c r="F26" s="37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08"/>
    </row>
    <row r="27" spans="1:23" s="103" customFormat="1" ht="21" x14ac:dyDescent="0.35">
      <c r="A27" s="5" t="s">
        <v>56</v>
      </c>
      <c r="B27" s="107"/>
      <c r="C27" s="6"/>
      <c r="D27" s="6"/>
      <c r="E27" s="110"/>
      <c r="F27" s="113"/>
      <c r="G27" s="111" t="e">
        <f>E30*#REF!</f>
        <v>#REF!</v>
      </c>
      <c r="H27" s="111"/>
      <c r="I27" s="111"/>
      <c r="J27" s="111">
        <v>0.1</v>
      </c>
      <c r="K27" s="111">
        <v>1.1000000000000001</v>
      </c>
      <c r="L27" s="111"/>
      <c r="M27" s="111">
        <v>0.1</v>
      </c>
      <c r="N27" s="111">
        <f>M27*E30</f>
        <v>1.27</v>
      </c>
      <c r="O27" s="111"/>
      <c r="P27" s="111"/>
      <c r="Q27" s="111"/>
      <c r="R27" s="111"/>
      <c r="S27" s="112"/>
    </row>
    <row r="28" spans="1:23" x14ac:dyDescent="0.25">
      <c r="A28" s="107">
        <v>1</v>
      </c>
      <c r="B28" s="133" t="s">
        <v>12</v>
      </c>
      <c r="C28" s="6">
        <v>10</v>
      </c>
      <c r="D28" s="6">
        <v>2</v>
      </c>
      <c r="E28" s="37">
        <v>12.7</v>
      </c>
      <c r="F28" s="37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138">
        <f>SUM(E28:E34)</f>
        <v>88.8</v>
      </c>
      <c r="U28" s="100">
        <f>E28</f>
        <v>12.7</v>
      </c>
    </row>
    <row r="29" spans="1:23" x14ac:dyDescent="0.25">
      <c r="A29" s="107">
        <v>2</v>
      </c>
      <c r="B29" s="133"/>
      <c r="C29" s="6">
        <v>11</v>
      </c>
      <c r="D29" s="6">
        <v>2</v>
      </c>
      <c r="E29" s="37">
        <v>13</v>
      </c>
      <c r="F29" s="3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38"/>
      <c r="U29" s="100">
        <f t="shared" ref="U29:U30" si="1">E29</f>
        <v>13</v>
      </c>
    </row>
    <row r="30" spans="1:23" x14ac:dyDescent="0.25">
      <c r="A30" s="107">
        <v>3</v>
      </c>
      <c r="B30" s="133"/>
      <c r="C30" s="6">
        <v>12</v>
      </c>
      <c r="D30" s="6">
        <v>2</v>
      </c>
      <c r="E30" s="37">
        <v>12.7</v>
      </c>
      <c r="F30" s="37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38"/>
      <c r="U30" s="100">
        <f t="shared" si="1"/>
        <v>12.7</v>
      </c>
    </row>
    <row r="31" spans="1:23" x14ac:dyDescent="0.25">
      <c r="A31" s="59">
        <v>4</v>
      </c>
      <c r="B31" s="125" t="s">
        <v>15</v>
      </c>
      <c r="C31" s="6">
        <v>32</v>
      </c>
      <c r="D31" s="6">
        <v>2</v>
      </c>
      <c r="E31" s="42">
        <v>12.6</v>
      </c>
      <c r="F31" s="42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38"/>
      <c r="V31" s="100">
        <f>E31</f>
        <v>12.6</v>
      </c>
    </row>
    <row r="32" spans="1:23" x14ac:dyDescent="0.25">
      <c r="A32" s="59">
        <v>5</v>
      </c>
      <c r="B32" s="134"/>
      <c r="C32" s="6">
        <v>33</v>
      </c>
      <c r="D32" s="6">
        <v>2</v>
      </c>
      <c r="E32" s="42">
        <v>12.6</v>
      </c>
      <c r="F32" s="42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38"/>
      <c r="V32" s="100">
        <f t="shared" ref="V32:V34" si="2">E32</f>
        <v>12.6</v>
      </c>
    </row>
    <row r="33" spans="1:23" x14ac:dyDescent="0.25">
      <c r="A33" s="59">
        <v>6</v>
      </c>
      <c r="B33" s="134"/>
      <c r="C33" s="6">
        <v>36</v>
      </c>
      <c r="D33" s="6">
        <v>2</v>
      </c>
      <c r="E33" s="42">
        <v>12.6</v>
      </c>
      <c r="F33" s="42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38"/>
      <c r="V33" s="100">
        <f t="shared" si="2"/>
        <v>12.6</v>
      </c>
    </row>
    <row r="34" spans="1:23" x14ac:dyDescent="0.25">
      <c r="A34" s="59">
        <v>7</v>
      </c>
      <c r="B34" s="126"/>
      <c r="C34" s="6">
        <v>37</v>
      </c>
      <c r="D34" s="6">
        <v>2</v>
      </c>
      <c r="E34" s="42">
        <v>12.6</v>
      </c>
      <c r="F34" s="42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38"/>
      <c r="V34" s="100">
        <f t="shared" si="2"/>
        <v>12.6</v>
      </c>
    </row>
    <row r="35" spans="1:23" ht="15.75" x14ac:dyDescent="0.25">
      <c r="A35" s="123" t="s">
        <v>13</v>
      </c>
      <c r="B35" s="124"/>
      <c r="C35" s="8">
        <v>7</v>
      </c>
      <c r="D35" s="8">
        <v>14</v>
      </c>
      <c r="E35" s="39"/>
      <c r="F35" s="39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07"/>
    </row>
    <row r="36" spans="1:23" ht="18.600000000000001" customHeight="1" x14ac:dyDescent="0.35">
      <c r="A36" s="5" t="s">
        <v>57</v>
      </c>
      <c r="B36" s="6"/>
      <c r="C36" s="6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59"/>
    </row>
    <row r="37" spans="1:23" ht="15.75" x14ac:dyDescent="0.25">
      <c r="A37" s="14">
        <v>1</v>
      </c>
      <c r="B37" s="15" t="s">
        <v>12</v>
      </c>
      <c r="C37" s="16" t="s">
        <v>21</v>
      </c>
      <c r="D37" s="16">
        <v>2</v>
      </c>
      <c r="E37" s="37">
        <v>16.5</v>
      </c>
      <c r="F37" s="37"/>
      <c r="G37" s="18" t="e">
        <f>E37*#REF!</f>
        <v>#REF!</v>
      </c>
      <c r="H37" s="18"/>
      <c r="I37" s="18"/>
      <c r="J37" s="18">
        <v>0.1</v>
      </c>
      <c r="K37" s="18">
        <v>1.5</v>
      </c>
      <c r="L37" s="18"/>
      <c r="M37" s="18">
        <v>0.1</v>
      </c>
      <c r="N37" s="18">
        <f>M37*E37</f>
        <v>1.6500000000000001</v>
      </c>
      <c r="O37" s="18"/>
      <c r="P37" s="18"/>
      <c r="Q37" s="18"/>
      <c r="R37" s="18"/>
      <c r="S37" s="139">
        <f>SUM(E37:E39)</f>
        <v>50.099999999999994</v>
      </c>
      <c r="U37">
        <v>16.5</v>
      </c>
    </row>
    <row r="38" spans="1:23" ht="15.75" x14ac:dyDescent="0.25">
      <c r="A38" s="14">
        <v>2</v>
      </c>
      <c r="B38" s="15" t="s">
        <v>15</v>
      </c>
      <c r="C38" s="16">
        <v>43</v>
      </c>
      <c r="D38" s="16">
        <v>2</v>
      </c>
      <c r="E38" s="42">
        <f>16.8</f>
        <v>16.8</v>
      </c>
      <c r="F38" s="42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41"/>
      <c r="V38">
        <v>16.8</v>
      </c>
    </row>
    <row r="39" spans="1:23" ht="15.75" x14ac:dyDescent="0.25">
      <c r="A39" s="14">
        <v>3</v>
      </c>
      <c r="B39" s="15" t="s">
        <v>8</v>
      </c>
      <c r="C39" s="16">
        <v>44</v>
      </c>
      <c r="D39" s="16">
        <v>1</v>
      </c>
      <c r="E39" s="40">
        <v>16.8</v>
      </c>
      <c r="F39" s="40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40"/>
      <c r="W39" s="100">
        <f>E39</f>
        <v>16.8</v>
      </c>
    </row>
    <row r="40" spans="1:23" ht="15.75" x14ac:dyDescent="0.25">
      <c r="A40" s="123" t="s">
        <v>13</v>
      </c>
      <c r="B40" s="124"/>
      <c r="C40" s="8">
        <f>A39</f>
        <v>3</v>
      </c>
      <c r="D40" s="8">
        <f>SUM(D37:D39)</f>
        <v>5</v>
      </c>
      <c r="E40" s="39"/>
      <c r="F40" s="39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59"/>
    </row>
    <row r="41" spans="1:23" ht="29.25" customHeight="1" x14ac:dyDescent="0.35">
      <c r="A41" s="5" t="s">
        <v>18</v>
      </c>
      <c r="B41" s="59"/>
      <c r="C41" s="6"/>
      <c r="D41" s="6"/>
      <c r="E41" s="39"/>
      <c r="F41" s="39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59"/>
    </row>
    <row r="42" spans="1:23" x14ac:dyDescent="0.25">
      <c r="A42" s="59">
        <v>1</v>
      </c>
      <c r="B42" s="125" t="s">
        <v>15</v>
      </c>
      <c r="C42" s="6">
        <v>41</v>
      </c>
      <c r="D42" s="6">
        <v>1</v>
      </c>
      <c r="E42" s="42">
        <v>30.9</v>
      </c>
      <c r="F42" s="42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39">
        <f>SUM(E42:E44)</f>
        <v>93.1</v>
      </c>
      <c r="V42" s="100">
        <f>E42</f>
        <v>30.9</v>
      </c>
    </row>
    <row r="43" spans="1:23" x14ac:dyDescent="0.25">
      <c r="A43" s="59">
        <v>2</v>
      </c>
      <c r="B43" s="126"/>
      <c r="C43" s="6">
        <v>40</v>
      </c>
      <c r="D43" s="6">
        <v>1</v>
      </c>
      <c r="E43" s="42">
        <v>31.4</v>
      </c>
      <c r="F43" s="42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34"/>
      <c r="V43" s="100">
        <f>E43</f>
        <v>31.4</v>
      </c>
    </row>
    <row r="44" spans="1:23" x14ac:dyDescent="0.25">
      <c r="A44" s="10">
        <v>3</v>
      </c>
      <c r="B44" s="11" t="s">
        <v>8</v>
      </c>
      <c r="C44" s="6">
        <v>53</v>
      </c>
      <c r="D44" s="6">
        <v>1</v>
      </c>
      <c r="E44" s="40">
        <v>30.8</v>
      </c>
      <c r="F44" s="40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26"/>
      <c r="W44">
        <v>30.8</v>
      </c>
    </row>
    <row r="45" spans="1:23" ht="15.75" x14ac:dyDescent="0.25">
      <c r="A45" s="123" t="s">
        <v>13</v>
      </c>
      <c r="B45" s="124"/>
      <c r="C45" s="8">
        <f>A44</f>
        <v>3</v>
      </c>
      <c r="D45" s="8">
        <f>SUM(D42:D44)</f>
        <v>3</v>
      </c>
      <c r="E45" s="39"/>
      <c r="F45" s="39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59"/>
    </row>
    <row r="46" spans="1:23" ht="29.25" customHeight="1" x14ac:dyDescent="0.35">
      <c r="A46" s="5" t="s">
        <v>19</v>
      </c>
      <c r="B46" s="59"/>
      <c r="C46" s="6"/>
      <c r="D46" s="6"/>
      <c r="E46" s="39"/>
      <c r="F46" s="39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59"/>
    </row>
    <row r="47" spans="1:23" x14ac:dyDescent="0.25">
      <c r="A47" s="59">
        <v>1</v>
      </c>
      <c r="B47" s="125" t="s">
        <v>15</v>
      </c>
      <c r="C47" s="6">
        <v>39</v>
      </c>
      <c r="D47" s="6">
        <v>2</v>
      </c>
      <c r="E47" s="42">
        <v>30.9</v>
      </c>
      <c r="F47" s="42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39">
        <f>SUM(E47:E48)</f>
        <v>62.3</v>
      </c>
      <c r="V47">
        <v>30.9</v>
      </c>
    </row>
    <row r="48" spans="1:23" x14ac:dyDescent="0.25">
      <c r="A48" s="59">
        <v>2</v>
      </c>
      <c r="B48" s="126"/>
      <c r="C48" s="6">
        <v>42</v>
      </c>
      <c r="D48" s="6">
        <v>2</v>
      </c>
      <c r="E48" s="42">
        <v>31.4</v>
      </c>
      <c r="F48" s="42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26"/>
      <c r="V48">
        <v>31.4</v>
      </c>
    </row>
    <row r="49" spans="1:25" ht="15.75" x14ac:dyDescent="0.25">
      <c r="A49" s="123" t="s">
        <v>13</v>
      </c>
      <c r="B49" s="124"/>
      <c r="C49" s="8">
        <f>A48</f>
        <v>2</v>
      </c>
      <c r="D49" s="8">
        <f>SUM(D47:D48)</f>
        <v>4</v>
      </c>
      <c r="E49" s="39"/>
      <c r="F49" s="39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59"/>
    </row>
    <row r="50" spans="1:25" ht="25.5" customHeight="1" x14ac:dyDescent="0.35">
      <c r="A50" s="5" t="s">
        <v>20</v>
      </c>
      <c r="B50" s="56"/>
      <c r="C50" s="8"/>
      <c r="D50" s="8"/>
      <c r="E50" s="39"/>
      <c r="F50" s="39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59"/>
      <c r="S50" s="59"/>
    </row>
    <row r="51" spans="1:25" x14ac:dyDescent="0.25">
      <c r="A51" s="59">
        <v>1</v>
      </c>
      <c r="B51" s="125" t="s">
        <v>8</v>
      </c>
      <c r="C51" s="6">
        <v>45</v>
      </c>
      <c r="D51" s="6">
        <v>2</v>
      </c>
      <c r="E51" s="40">
        <v>18.2</v>
      </c>
      <c r="F51" s="40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39">
        <f>SUM(E51:E57)</f>
        <v>104.39999999999998</v>
      </c>
      <c r="W51" s="102">
        <f>E51</f>
        <v>18.2</v>
      </c>
    </row>
    <row r="52" spans="1:25" x14ac:dyDescent="0.25">
      <c r="A52" s="59">
        <v>2</v>
      </c>
      <c r="B52" s="134"/>
      <c r="C52" s="6">
        <v>48</v>
      </c>
      <c r="D52" s="6">
        <v>1</v>
      </c>
      <c r="E52" s="40">
        <v>17.899999999999999</v>
      </c>
      <c r="F52" s="40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34"/>
      <c r="W52" s="102">
        <f t="shared" ref="W52:W57" si="3">E52</f>
        <v>17.899999999999999</v>
      </c>
    </row>
    <row r="53" spans="1:25" x14ac:dyDescent="0.25">
      <c r="A53" s="59">
        <v>3</v>
      </c>
      <c r="B53" s="134"/>
      <c r="C53" s="6">
        <v>49</v>
      </c>
      <c r="D53" s="6">
        <v>2</v>
      </c>
      <c r="E53" s="40">
        <v>17.899999999999999</v>
      </c>
      <c r="F53" s="40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34"/>
      <c r="W53" s="102">
        <f t="shared" si="3"/>
        <v>17.899999999999999</v>
      </c>
    </row>
    <row r="54" spans="1:25" x14ac:dyDescent="0.25">
      <c r="A54" s="59">
        <v>4</v>
      </c>
      <c r="B54" s="125" t="s">
        <v>16</v>
      </c>
      <c r="C54" s="6">
        <v>46</v>
      </c>
      <c r="D54" s="6">
        <v>1</v>
      </c>
      <c r="E54" s="40">
        <v>12.6</v>
      </c>
      <c r="F54" s="40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34"/>
      <c r="U54" s="60"/>
      <c r="V54" s="60"/>
      <c r="W54" s="102">
        <f t="shared" si="3"/>
        <v>12.6</v>
      </c>
    </row>
    <row r="55" spans="1:25" x14ac:dyDescent="0.25">
      <c r="A55" s="59">
        <v>5</v>
      </c>
      <c r="B55" s="134"/>
      <c r="C55" s="6">
        <v>47</v>
      </c>
      <c r="D55" s="6">
        <v>1</v>
      </c>
      <c r="E55" s="40">
        <v>12.6</v>
      </c>
      <c r="F55" s="40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34"/>
      <c r="U55" s="60"/>
      <c r="V55" s="60"/>
      <c r="W55" s="102">
        <f t="shared" si="3"/>
        <v>12.6</v>
      </c>
    </row>
    <row r="56" spans="1:25" x14ac:dyDescent="0.25">
      <c r="A56" s="59">
        <v>6</v>
      </c>
      <c r="B56" s="134"/>
      <c r="C56" s="6">
        <v>50</v>
      </c>
      <c r="D56" s="6">
        <v>1</v>
      </c>
      <c r="E56" s="40">
        <v>12.6</v>
      </c>
      <c r="F56" s="40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34"/>
      <c r="W56" s="102">
        <f t="shared" si="3"/>
        <v>12.6</v>
      </c>
    </row>
    <row r="57" spans="1:25" x14ac:dyDescent="0.25">
      <c r="A57" s="59">
        <v>7</v>
      </c>
      <c r="B57" s="126"/>
      <c r="C57" s="6">
        <v>51</v>
      </c>
      <c r="D57" s="6">
        <v>1</v>
      </c>
      <c r="E57" s="40">
        <v>12.6</v>
      </c>
      <c r="F57" s="40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26"/>
      <c r="W57" s="102">
        <f t="shared" si="3"/>
        <v>12.6</v>
      </c>
    </row>
    <row r="58" spans="1:25" ht="13.15" customHeight="1" x14ac:dyDescent="0.25">
      <c r="A58" s="55"/>
      <c r="B58" s="56"/>
      <c r="C58" s="8">
        <v>7</v>
      </c>
      <c r="D58" s="8">
        <f>SUM(D51:D57)</f>
        <v>9</v>
      </c>
      <c r="E58" s="39"/>
      <c r="F58" s="39"/>
      <c r="G58" s="27" t="e">
        <f t="shared" ref="G58:L58" si="4">SUM(G3:G49)</f>
        <v>#REF!</v>
      </c>
      <c r="H58" s="26">
        <f t="shared" si="4"/>
        <v>0</v>
      </c>
      <c r="I58" s="26">
        <f t="shared" si="4"/>
        <v>0</v>
      </c>
      <c r="J58" s="26">
        <f t="shared" si="4"/>
        <v>1.0999999999999999</v>
      </c>
      <c r="K58" s="27">
        <f t="shared" si="4"/>
        <v>17.399999999999999</v>
      </c>
      <c r="L58" s="26">
        <f t="shared" si="4"/>
        <v>0</v>
      </c>
      <c r="M58" s="26"/>
      <c r="N58" s="27">
        <f>SUM(N3:N49)</f>
        <v>21.279999999999998</v>
      </c>
      <c r="O58" s="26">
        <f>SUM(O3:O49)</f>
        <v>0</v>
      </c>
      <c r="P58" s="26">
        <f>SUM(P3:P49)</f>
        <v>0</v>
      </c>
      <c r="Q58" s="26">
        <f>SUM(Q3:Q49)</f>
        <v>0</v>
      </c>
      <c r="R58" s="26"/>
      <c r="S58" s="59"/>
      <c r="W58" s="103"/>
    </row>
    <row r="59" spans="1:25" ht="8.25" customHeight="1" x14ac:dyDescent="0.25">
      <c r="A59" s="59"/>
      <c r="B59" s="59"/>
      <c r="C59" s="6"/>
      <c r="D59" s="6"/>
      <c r="E59" s="39"/>
      <c r="F59" s="39"/>
      <c r="G59" s="28"/>
      <c r="H59" s="18"/>
      <c r="I59" s="18"/>
      <c r="J59" s="18"/>
      <c r="K59" s="28"/>
      <c r="L59" s="18"/>
      <c r="M59" s="18"/>
      <c r="N59" s="28"/>
      <c r="O59" s="18"/>
      <c r="P59" s="18"/>
      <c r="Q59" s="18"/>
      <c r="R59" s="18"/>
      <c r="S59" s="59"/>
    </row>
    <row r="60" spans="1:25" ht="15.75" x14ac:dyDescent="0.25">
      <c r="A60" s="135" t="s">
        <v>22</v>
      </c>
      <c r="B60" s="136"/>
      <c r="C60" s="21">
        <f>C49+C45+C40+C22+C18+C35+C58+C26</f>
        <v>41</v>
      </c>
      <c r="D60" s="21">
        <f>D49+D45+D40+D22+D18+D35+D58+D26</f>
        <v>115</v>
      </c>
      <c r="E60" s="43">
        <f>SUM(E3:E59)</f>
        <v>765.30000000000007</v>
      </c>
      <c r="F60" s="43"/>
      <c r="G60" s="43" t="e">
        <f t="shared" ref="G60:W60" si="5">SUM(G3:G59)</f>
        <v>#REF!</v>
      </c>
      <c r="H60" s="43">
        <f t="shared" si="5"/>
        <v>0</v>
      </c>
      <c r="I60" s="43">
        <f t="shared" si="5"/>
        <v>0</v>
      </c>
      <c r="J60" s="43">
        <f t="shared" si="5"/>
        <v>2.1999999999999997</v>
      </c>
      <c r="K60" s="43">
        <f t="shared" si="5"/>
        <v>34.799999999999997</v>
      </c>
      <c r="L60" s="43">
        <f t="shared" si="5"/>
        <v>0</v>
      </c>
      <c r="M60" s="43">
        <f t="shared" si="5"/>
        <v>1.0999999999999999</v>
      </c>
      <c r="N60" s="43">
        <f t="shared" si="5"/>
        <v>42.559999999999995</v>
      </c>
      <c r="O60" s="43">
        <f t="shared" si="5"/>
        <v>0</v>
      </c>
      <c r="P60" s="43">
        <f t="shared" si="5"/>
        <v>0</v>
      </c>
      <c r="Q60" s="43">
        <f t="shared" si="5"/>
        <v>0</v>
      </c>
      <c r="R60" s="43">
        <f t="shared" si="5"/>
        <v>0</v>
      </c>
      <c r="S60" s="43">
        <f t="shared" si="5"/>
        <v>765.3</v>
      </c>
      <c r="T60" s="43">
        <f t="shared" si="5"/>
        <v>0</v>
      </c>
      <c r="U60" s="43">
        <f t="shared" si="5"/>
        <v>331.1</v>
      </c>
      <c r="V60" s="43">
        <f t="shared" si="5"/>
        <v>264</v>
      </c>
      <c r="W60" s="43">
        <f t="shared" si="5"/>
        <v>170.2</v>
      </c>
      <c r="Y60" s="100">
        <f>E60-U60-V60-W60</f>
        <v>0</v>
      </c>
    </row>
    <row r="61" spans="1:25" x14ac:dyDescent="0.25">
      <c r="A61" s="59"/>
      <c r="B61" s="59"/>
      <c r="C61" s="6"/>
      <c r="D61" s="6"/>
      <c r="E61" s="39"/>
      <c r="F61" s="39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59"/>
    </row>
    <row r="62" spans="1:25" x14ac:dyDescent="0.25">
      <c r="A62" s="59"/>
      <c r="B62" s="59"/>
      <c r="C62" s="6"/>
      <c r="D62" s="6" t="s">
        <v>12</v>
      </c>
      <c r="E62" s="37">
        <f>E9+E3+E4+E5+E8+E6+E7+E20+E24+E25+E28+E29+E37+E10+E30+E11+E12+E21</f>
        <v>331.09999999999991</v>
      </c>
      <c r="F62" s="39"/>
      <c r="G62" s="25" t="e">
        <f>G60/E62</f>
        <v>#REF!</v>
      </c>
      <c r="H62" s="18"/>
      <c r="I62" s="18"/>
      <c r="J62" s="18"/>
      <c r="K62" s="18">
        <f>K60/E62</f>
        <v>0.10510419812745396</v>
      </c>
      <c r="L62" s="18"/>
      <c r="M62" s="18"/>
      <c r="N62" s="18">
        <f>N60/E62</f>
        <v>0.12854122621564484</v>
      </c>
      <c r="O62" s="18"/>
      <c r="P62" s="18"/>
      <c r="Q62" s="18"/>
      <c r="R62" s="18"/>
      <c r="S62" s="59"/>
    </row>
    <row r="63" spans="1:25" x14ac:dyDescent="0.25">
      <c r="A63" s="59"/>
      <c r="B63" s="59"/>
      <c r="C63" s="6"/>
      <c r="D63" s="6" t="s">
        <v>15</v>
      </c>
      <c r="E63" s="39">
        <f>E13+E14+E15+E16+E31+E32+E33+E34+E38+E42+E43+E47+E48</f>
        <v>264</v>
      </c>
      <c r="F63" s="39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59"/>
    </row>
    <row r="64" spans="1:25" x14ac:dyDescent="0.25">
      <c r="A64" s="59"/>
      <c r="B64" s="59"/>
      <c r="C64" s="6"/>
      <c r="D64" s="6" t="s">
        <v>16</v>
      </c>
      <c r="E64" s="39">
        <f>E51+E52+E53+E54+E55+E56+E39+E44+E17+E57</f>
        <v>170.19999999999996</v>
      </c>
      <c r="F64" s="39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59"/>
    </row>
    <row r="65" spans="1:19" x14ac:dyDescent="0.25">
      <c r="A65" s="59"/>
      <c r="B65" s="59"/>
      <c r="C65" s="6"/>
      <c r="D65" s="6"/>
      <c r="E65" s="39">
        <f>SUM(E62:E64)</f>
        <v>765.29999999999984</v>
      </c>
      <c r="F65" s="39">
        <f>E60-E65</f>
        <v>0</v>
      </c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59"/>
    </row>
    <row r="66" spans="1:19" ht="21" x14ac:dyDescent="0.35">
      <c r="A66" s="5" t="s">
        <v>35</v>
      </c>
      <c r="B66" s="59"/>
      <c r="C66" s="6"/>
      <c r="D66" s="6"/>
      <c r="E66" s="39"/>
      <c r="F66" s="39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59"/>
    </row>
    <row r="67" spans="1:19" ht="78.75" customHeight="1" x14ac:dyDescent="0.35">
      <c r="A67" s="5"/>
      <c r="B67" s="57"/>
      <c r="C67" s="6"/>
      <c r="D67" s="58"/>
      <c r="E67" s="38" t="s">
        <v>23</v>
      </c>
      <c r="F67" s="30" t="s">
        <v>37</v>
      </c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29" t="s">
        <v>24</v>
      </c>
    </row>
    <row r="68" spans="1:19" x14ac:dyDescent="0.25">
      <c r="A68" s="59">
        <v>1</v>
      </c>
      <c r="B68" s="127" t="s">
        <v>36</v>
      </c>
      <c r="C68" s="6">
        <v>17</v>
      </c>
      <c r="D68" s="130"/>
      <c r="E68" s="37">
        <v>17.899999999999999</v>
      </c>
      <c r="F68" s="35">
        <f>10.48+1.57</f>
        <v>12.05</v>
      </c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35">
        <f t="shared" ref="S68:S83" si="6">E68+F68</f>
        <v>29.95</v>
      </c>
    </row>
    <row r="69" spans="1:19" x14ac:dyDescent="0.25">
      <c r="A69" s="59">
        <v>2</v>
      </c>
      <c r="B69" s="128"/>
      <c r="C69" s="6">
        <v>18</v>
      </c>
      <c r="D69" s="131"/>
      <c r="E69" s="37">
        <v>17.899999999999999</v>
      </c>
      <c r="F69" s="35">
        <f>10.48+1.57</f>
        <v>12.05</v>
      </c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35">
        <f t="shared" si="6"/>
        <v>29.95</v>
      </c>
    </row>
    <row r="70" spans="1:19" x14ac:dyDescent="0.25">
      <c r="A70" s="59">
        <v>3</v>
      </c>
      <c r="B70" s="128"/>
      <c r="C70" s="6">
        <v>19</v>
      </c>
      <c r="D70" s="131"/>
      <c r="E70" s="104">
        <v>12.6</v>
      </c>
      <c r="F70" s="35">
        <f>7.38+1.11</f>
        <v>8.49</v>
      </c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35">
        <f t="shared" si="6"/>
        <v>21.09</v>
      </c>
    </row>
    <row r="71" spans="1:19" x14ac:dyDescent="0.25">
      <c r="A71" s="59">
        <v>4</v>
      </c>
      <c r="B71" s="128"/>
      <c r="C71" s="6">
        <v>20</v>
      </c>
      <c r="D71" s="131"/>
      <c r="E71" s="104">
        <v>12.6</v>
      </c>
      <c r="F71" s="35">
        <f>7.38+1.11</f>
        <v>8.49</v>
      </c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35">
        <f t="shared" si="6"/>
        <v>21.09</v>
      </c>
    </row>
    <row r="72" spans="1:19" x14ac:dyDescent="0.25">
      <c r="A72" s="59">
        <v>5</v>
      </c>
      <c r="B72" s="128"/>
      <c r="C72" s="6">
        <v>21</v>
      </c>
      <c r="D72" s="131"/>
      <c r="E72" s="104">
        <v>12.6</v>
      </c>
      <c r="F72" s="35">
        <f>7.38+1.11</f>
        <v>8.49</v>
      </c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35">
        <f t="shared" si="6"/>
        <v>21.09</v>
      </c>
    </row>
    <row r="73" spans="1:19" x14ac:dyDescent="0.25">
      <c r="A73" s="59">
        <v>6</v>
      </c>
      <c r="B73" s="128"/>
      <c r="C73" s="6">
        <v>22</v>
      </c>
      <c r="D73" s="131"/>
      <c r="E73" s="104">
        <v>12.6</v>
      </c>
      <c r="F73" s="35">
        <f>7.38+1.11</f>
        <v>8.49</v>
      </c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35">
        <f t="shared" si="6"/>
        <v>21.09</v>
      </c>
    </row>
    <row r="74" spans="1:19" x14ac:dyDescent="0.25">
      <c r="A74" s="59">
        <v>7</v>
      </c>
      <c r="B74" s="128"/>
      <c r="C74" s="6">
        <v>23</v>
      </c>
      <c r="D74" s="131"/>
      <c r="E74" s="39">
        <v>18.2</v>
      </c>
      <c r="F74" s="35">
        <f>10.65+1.6</f>
        <v>12.25</v>
      </c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35">
        <f t="shared" si="6"/>
        <v>30.45</v>
      </c>
    </row>
    <row r="75" spans="1:19" x14ac:dyDescent="0.25">
      <c r="A75" s="59">
        <v>8</v>
      </c>
      <c r="B75" s="128"/>
      <c r="C75" s="6">
        <v>24</v>
      </c>
      <c r="D75" s="131"/>
      <c r="E75" s="39">
        <v>18.2</v>
      </c>
      <c r="F75" s="35">
        <f>10.65+1.6</f>
        <v>12.25</v>
      </c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35">
        <f t="shared" si="6"/>
        <v>30.45</v>
      </c>
    </row>
    <row r="76" spans="1:19" x14ac:dyDescent="0.25">
      <c r="A76" s="59">
        <v>9</v>
      </c>
      <c r="B76" s="128"/>
      <c r="C76" s="6">
        <v>25</v>
      </c>
      <c r="D76" s="131"/>
      <c r="E76" s="39">
        <v>18.5</v>
      </c>
      <c r="F76" s="35">
        <f>10.82+1.6</f>
        <v>12.42</v>
      </c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35">
        <f t="shared" si="6"/>
        <v>30.92</v>
      </c>
    </row>
    <row r="77" spans="1:19" x14ac:dyDescent="0.25">
      <c r="A77" s="59">
        <v>10</v>
      </c>
      <c r="B77" s="128"/>
      <c r="C77" s="6">
        <v>26</v>
      </c>
      <c r="D77" s="131"/>
      <c r="E77" s="39">
        <v>18.5</v>
      </c>
      <c r="F77" s="35">
        <f>10.82+1.6</f>
        <v>12.42</v>
      </c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35">
        <f t="shared" si="6"/>
        <v>30.92</v>
      </c>
    </row>
    <row r="78" spans="1:19" x14ac:dyDescent="0.25">
      <c r="A78" s="59">
        <v>11</v>
      </c>
      <c r="B78" s="128"/>
      <c r="C78" s="6">
        <v>27</v>
      </c>
      <c r="D78" s="131"/>
      <c r="E78" s="39">
        <v>12.4</v>
      </c>
      <c r="F78" s="35">
        <f>7.26+1.09</f>
        <v>8.35</v>
      </c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35">
        <f t="shared" si="6"/>
        <v>20.75</v>
      </c>
    </row>
    <row r="79" spans="1:19" x14ac:dyDescent="0.25">
      <c r="A79" s="59">
        <v>12</v>
      </c>
      <c r="B79" s="128"/>
      <c r="C79" s="6">
        <v>28</v>
      </c>
      <c r="D79" s="131"/>
      <c r="E79" s="39">
        <v>12.4</v>
      </c>
      <c r="F79" s="35">
        <f>7.26+1.09</f>
        <v>8.35</v>
      </c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35">
        <f t="shared" si="6"/>
        <v>20.75</v>
      </c>
    </row>
    <row r="80" spans="1:19" x14ac:dyDescent="0.25">
      <c r="A80" s="59">
        <v>13</v>
      </c>
      <c r="B80" s="128"/>
      <c r="C80" s="6">
        <v>29</v>
      </c>
      <c r="D80" s="131"/>
      <c r="E80" s="39">
        <v>13.2</v>
      </c>
      <c r="F80" s="35">
        <f>7.73+1.16</f>
        <v>8.89</v>
      </c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35">
        <f t="shared" si="6"/>
        <v>22.09</v>
      </c>
    </row>
    <row r="81" spans="1:19" x14ac:dyDescent="0.25">
      <c r="A81" s="59">
        <v>14</v>
      </c>
      <c r="B81" s="128"/>
      <c r="C81" s="6">
        <v>30</v>
      </c>
      <c r="D81" s="131"/>
      <c r="E81" s="39">
        <v>13.2</v>
      </c>
      <c r="F81" s="35">
        <f>7.73+1.16</f>
        <v>8.89</v>
      </c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35">
        <f t="shared" si="6"/>
        <v>22.09</v>
      </c>
    </row>
    <row r="82" spans="1:19" x14ac:dyDescent="0.25">
      <c r="A82" s="59">
        <v>15</v>
      </c>
      <c r="B82" s="128"/>
      <c r="C82" s="6">
        <v>31</v>
      </c>
      <c r="D82" s="131"/>
      <c r="E82" s="39">
        <v>18.2</v>
      </c>
      <c r="F82" s="35">
        <f>10.65+1.6</f>
        <v>12.25</v>
      </c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35">
        <f t="shared" si="6"/>
        <v>30.45</v>
      </c>
    </row>
    <row r="83" spans="1:19" x14ac:dyDescent="0.25">
      <c r="A83" s="59">
        <v>16</v>
      </c>
      <c r="B83" s="129"/>
      <c r="C83" s="6">
        <v>32</v>
      </c>
      <c r="D83" s="132"/>
      <c r="E83" s="39">
        <v>18.2</v>
      </c>
      <c r="F83" s="35">
        <f>10.65+1.6</f>
        <v>12.25</v>
      </c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35">
        <f t="shared" si="6"/>
        <v>30.45</v>
      </c>
    </row>
    <row r="84" spans="1:19" x14ac:dyDescent="0.25">
      <c r="A84" s="59"/>
      <c r="B84" s="59"/>
      <c r="C84" s="6"/>
      <c r="D84" s="6"/>
      <c r="E84" s="44">
        <f>SUM(E68:E83)</f>
        <v>247.19999999999996</v>
      </c>
      <c r="F84" s="26">
        <f>SUM(F68:F83)</f>
        <v>166.38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>
        <f>SUM(S68:S83)</f>
        <v>413.57999999999993</v>
      </c>
    </row>
    <row r="85" spans="1:19" x14ac:dyDescent="0.25">
      <c r="A85" s="59"/>
      <c r="B85" s="59"/>
      <c r="C85" s="6"/>
      <c r="D85" s="6"/>
      <c r="E85" s="39"/>
      <c r="F85" s="39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59"/>
    </row>
    <row r="86" spans="1:19" hidden="1" x14ac:dyDescent="0.25">
      <c r="A86" s="59"/>
      <c r="B86" s="59"/>
      <c r="C86" s="6"/>
      <c r="D86" s="6"/>
      <c r="E86" s="39"/>
      <c r="F86" s="39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59"/>
    </row>
    <row r="87" spans="1:19" hidden="1" x14ac:dyDescent="0.25">
      <c r="A87" s="59"/>
      <c r="B87" s="59"/>
      <c r="C87" s="6"/>
      <c r="D87" s="6"/>
      <c r="E87" s="39"/>
      <c r="F87" s="39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59"/>
    </row>
    <row r="88" spans="1:19" ht="21" x14ac:dyDescent="0.35">
      <c r="A88" s="5" t="s">
        <v>38</v>
      </c>
      <c r="B88" s="59"/>
      <c r="C88" s="6"/>
      <c r="D88" s="6"/>
      <c r="E88" s="39"/>
      <c r="F88" s="39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36">
        <f>S84+S60</f>
        <v>1178.8799999999999</v>
      </c>
    </row>
    <row r="89" spans="1:19" x14ac:dyDescent="0.25">
      <c r="A89" s="59"/>
      <c r="B89" s="59"/>
      <c r="C89" s="6"/>
      <c r="D89" s="6"/>
      <c r="E89" s="39"/>
      <c r="F89" s="39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59"/>
    </row>
    <row r="90" spans="1:19" x14ac:dyDescent="0.25">
      <c r="A90" s="59"/>
      <c r="B90" s="59"/>
      <c r="C90" s="6"/>
      <c r="D90" s="6"/>
      <c r="E90" s="39"/>
      <c r="F90" s="39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59"/>
    </row>
    <row r="91" spans="1:19" x14ac:dyDescent="0.25">
      <c r="A91" s="59"/>
      <c r="B91" s="59"/>
      <c r="C91" s="6"/>
      <c r="D91" s="6"/>
      <c r="E91" s="39"/>
      <c r="F91" s="39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59"/>
    </row>
    <row r="92" spans="1:19" x14ac:dyDescent="0.25">
      <c r="A92" s="59"/>
      <c r="B92" s="59"/>
      <c r="C92" s="6"/>
      <c r="D92" s="6"/>
      <c r="E92" s="39"/>
      <c r="F92" s="39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59"/>
    </row>
  </sheetData>
  <mergeCells count="27">
    <mergeCell ref="S3:S16"/>
    <mergeCell ref="S37:S39"/>
    <mergeCell ref="S42:S44"/>
    <mergeCell ref="S47:S48"/>
    <mergeCell ref="B42:B43"/>
    <mergeCell ref="A45:B45"/>
    <mergeCell ref="B47:B48"/>
    <mergeCell ref="A22:B22"/>
    <mergeCell ref="B3:B12"/>
    <mergeCell ref="B13:B16"/>
    <mergeCell ref="A18:B18"/>
    <mergeCell ref="B28:B30"/>
    <mergeCell ref="B24:B25"/>
    <mergeCell ref="B31:B34"/>
    <mergeCell ref="A35:B35"/>
    <mergeCell ref="A40:B40"/>
    <mergeCell ref="S24:S25"/>
    <mergeCell ref="S28:S34"/>
    <mergeCell ref="A26:B26"/>
    <mergeCell ref="S20:S21"/>
    <mergeCell ref="B68:B83"/>
    <mergeCell ref="D68:D83"/>
    <mergeCell ref="A49:B49"/>
    <mergeCell ref="A60:B60"/>
    <mergeCell ref="B51:B53"/>
    <mergeCell ref="S51:S57"/>
    <mergeCell ref="B54:B57"/>
  </mergeCells>
  <pageMargins left="0.70866141732283472" right="0" top="0.15748031496062992" bottom="0.19685039370078741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7"/>
  <sheetViews>
    <sheetView workbookViewId="0">
      <selection activeCell="C5" sqref="C5"/>
    </sheetView>
  </sheetViews>
  <sheetFormatPr defaultRowHeight="15" x14ac:dyDescent="0.25"/>
  <cols>
    <col min="1" max="1" width="12.28515625" customWidth="1"/>
    <col min="2" max="2" width="24.7109375" customWidth="1"/>
    <col min="3" max="3" width="13.85546875" style="1" customWidth="1"/>
    <col min="4" max="4" width="18.140625" style="1" customWidth="1"/>
    <col min="5" max="5" width="14.85546875" style="1" customWidth="1"/>
  </cols>
  <sheetData>
    <row r="1" spans="1:5" ht="18.75" x14ac:dyDescent="0.3">
      <c r="A1" s="137" t="s">
        <v>55</v>
      </c>
      <c r="B1" s="137"/>
      <c r="C1" s="137"/>
      <c r="D1" s="137"/>
      <c r="E1" s="137"/>
    </row>
    <row r="2" spans="1:5" ht="15.75" thickBot="1" x14ac:dyDescent="0.3"/>
    <row r="3" spans="1:5" ht="15.75" thickBot="1" x14ac:dyDescent="0.3">
      <c r="A3" s="85" t="s">
        <v>42</v>
      </c>
      <c r="B3" s="86" t="s">
        <v>45</v>
      </c>
      <c r="C3" s="86" t="s">
        <v>44</v>
      </c>
      <c r="D3" s="86" t="s">
        <v>46</v>
      </c>
      <c r="E3" s="87" t="s">
        <v>43</v>
      </c>
    </row>
    <row r="4" spans="1:5" x14ac:dyDescent="0.25">
      <c r="A4" s="81" t="s">
        <v>41</v>
      </c>
      <c r="B4" s="82" t="s">
        <v>48</v>
      </c>
      <c r="C4" s="83">
        <v>170.2</v>
      </c>
      <c r="D4" s="83">
        <f>D6*C4/C6</f>
        <v>68.126187245590231</v>
      </c>
      <c r="E4" s="84">
        <f>E6*D4/D6</f>
        <v>238.32618724559023</v>
      </c>
    </row>
    <row r="5" spans="1:5" x14ac:dyDescent="0.25">
      <c r="A5" s="67" t="s">
        <v>41</v>
      </c>
      <c r="B5" s="6" t="s">
        <v>49</v>
      </c>
      <c r="C5" s="65">
        <v>124.6</v>
      </c>
      <c r="D5" s="65">
        <f>C5*D6/C6</f>
        <v>49.873812754409776</v>
      </c>
      <c r="E5" s="68">
        <f>E6*D5/D6</f>
        <v>174.47381275440978</v>
      </c>
    </row>
    <row r="6" spans="1:5" x14ac:dyDescent="0.25">
      <c r="A6" s="67"/>
      <c r="B6" s="63"/>
      <c r="C6" s="26">
        <f>SUM(C4:C5)</f>
        <v>294.79999999999995</v>
      </c>
      <c r="D6" s="26">
        <v>118</v>
      </c>
      <c r="E6" s="69">
        <v>412.8</v>
      </c>
    </row>
    <row r="7" spans="1:5" x14ac:dyDescent="0.25">
      <c r="A7" s="67"/>
      <c r="B7" s="63"/>
      <c r="C7" s="6"/>
      <c r="D7" s="6"/>
      <c r="E7" s="70"/>
    </row>
    <row r="8" spans="1:5" x14ac:dyDescent="0.25">
      <c r="A8" s="67" t="s">
        <v>40</v>
      </c>
      <c r="B8" s="64" t="s">
        <v>48</v>
      </c>
      <c r="C8" s="66">
        <v>264</v>
      </c>
      <c r="D8" s="66">
        <f>E8-C8</f>
        <v>148.80000000000001</v>
      </c>
      <c r="E8" s="71">
        <v>412.8</v>
      </c>
    </row>
    <row r="9" spans="1:5" x14ac:dyDescent="0.25">
      <c r="A9" s="67"/>
      <c r="B9" s="63"/>
      <c r="C9" s="6"/>
      <c r="D9" s="66"/>
      <c r="E9" s="70"/>
    </row>
    <row r="10" spans="1:5" x14ac:dyDescent="0.25">
      <c r="A10" s="67" t="s">
        <v>47</v>
      </c>
      <c r="B10" s="64" t="s">
        <v>54</v>
      </c>
      <c r="C10" s="66">
        <v>247.2</v>
      </c>
      <c r="D10" s="66">
        <f t="shared" ref="D10" si="0">E10-C10</f>
        <v>166.40000000000003</v>
      </c>
      <c r="E10" s="71">
        <v>413.6</v>
      </c>
    </row>
    <row r="11" spans="1:5" x14ac:dyDescent="0.25">
      <c r="A11" s="67"/>
      <c r="B11" s="63"/>
      <c r="C11" s="6"/>
      <c r="D11" s="6"/>
      <c r="E11" s="70"/>
    </row>
    <row r="12" spans="1:5" x14ac:dyDescent="0.25">
      <c r="A12" s="67" t="s">
        <v>39</v>
      </c>
      <c r="B12" s="64" t="s">
        <v>48</v>
      </c>
      <c r="C12" s="6">
        <v>331.1</v>
      </c>
      <c r="D12" s="18">
        <f>D16*C12/C16</f>
        <v>229.07824347093512</v>
      </c>
      <c r="E12" s="72">
        <f>E16*C12/C16</f>
        <v>557.04018534119621</v>
      </c>
    </row>
    <row r="13" spans="1:5" x14ac:dyDescent="0.25">
      <c r="A13" s="67"/>
      <c r="B13" s="6" t="s">
        <v>50</v>
      </c>
      <c r="C13" s="6">
        <v>55.3</v>
      </c>
      <c r="D13" s="18">
        <f>D16*C13/C16</f>
        <v>38.260425442291485</v>
      </c>
      <c r="E13" s="72">
        <f>E16*C13/C16</f>
        <v>93.036310025273764</v>
      </c>
    </row>
    <row r="14" spans="1:5" x14ac:dyDescent="0.25">
      <c r="A14" s="67"/>
      <c r="B14" s="64" t="s">
        <v>51</v>
      </c>
      <c r="C14" s="6">
        <v>13.8</v>
      </c>
      <c r="D14" s="18">
        <f>D16*C14/C16</f>
        <v>9.5478096040438061</v>
      </c>
      <c r="E14" s="72">
        <f>E16*C14/C16</f>
        <v>23.217017691659645</v>
      </c>
    </row>
    <row r="15" spans="1:5" x14ac:dyDescent="0.25">
      <c r="A15" s="67"/>
      <c r="B15" s="6" t="s">
        <v>52</v>
      </c>
      <c r="C15" s="6">
        <v>74.599999999999994</v>
      </c>
      <c r="D15" s="18">
        <f>D16*C15/C16</f>
        <v>51.61352148272956</v>
      </c>
      <c r="E15" s="72">
        <f>E16*C15/C16</f>
        <v>125.50648694187022</v>
      </c>
    </row>
    <row r="16" spans="1:5" x14ac:dyDescent="0.25">
      <c r="A16" s="67"/>
      <c r="B16" s="6"/>
      <c r="C16" s="62">
        <f>SUM(C12:C15)</f>
        <v>474.80000000000007</v>
      </c>
      <c r="D16" s="62">
        <v>328.5</v>
      </c>
      <c r="E16" s="73">
        <v>798.8</v>
      </c>
    </row>
    <row r="17" spans="1:5" x14ac:dyDescent="0.25">
      <c r="A17" s="67"/>
      <c r="B17" s="63"/>
      <c r="C17" s="6"/>
      <c r="D17" s="6"/>
      <c r="E17" s="70"/>
    </row>
    <row r="18" spans="1:5" ht="27.75" customHeight="1" x14ac:dyDescent="0.25">
      <c r="A18" s="67"/>
      <c r="B18" s="8" t="s">
        <v>53</v>
      </c>
      <c r="C18" s="19">
        <f>C16+C10+C8+C6</f>
        <v>1280.8</v>
      </c>
      <c r="D18" s="19">
        <f>D16+D10+D8+D6</f>
        <v>761.7</v>
      </c>
      <c r="E18" s="74">
        <f>E16+E10+E8+E6</f>
        <v>2038</v>
      </c>
    </row>
    <row r="19" spans="1:5" x14ac:dyDescent="0.25">
      <c r="A19" s="67"/>
      <c r="B19" s="63"/>
      <c r="C19" s="6"/>
      <c r="D19" s="6"/>
      <c r="E19" s="75"/>
    </row>
    <row r="20" spans="1:5" x14ac:dyDescent="0.25">
      <c r="A20" s="67"/>
      <c r="B20" s="63" t="str">
        <f>B4</f>
        <v>кімнати в експлуатації</v>
      </c>
      <c r="C20" s="18">
        <f>C4+C8+C10+C12-C10</f>
        <v>765.3</v>
      </c>
      <c r="D20" s="6"/>
      <c r="E20" s="76">
        <f>E4+E8+E12</f>
        <v>1208.1663725867866</v>
      </c>
    </row>
    <row r="21" spans="1:5" x14ac:dyDescent="0.25">
      <c r="A21" s="67"/>
      <c r="B21" s="63" t="str">
        <f t="shared" ref="B21:C23" si="1">B13</f>
        <v>обідня зала</v>
      </c>
      <c r="C21" s="6">
        <f t="shared" si="1"/>
        <v>55.3</v>
      </c>
      <c r="D21" s="6"/>
      <c r="E21" s="76">
        <f>E13</f>
        <v>93.036310025273764</v>
      </c>
    </row>
    <row r="22" spans="1:5" x14ac:dyDescent="0.25">
      <c r="A22" s="67"/>
      <c r="B22" s="63" t="str">
        <f t="shared" si="1"/>
        <v>кухня</v>
      </c>
      <c r="C22" s="6">
        <f t="shared" si="1"/>
        <v>13.8</v>
      </c>
      <c r="D22" s="6"/>
      <c r="E22" s="76">
        <f>E14</f>
        <v>23.217017691659645</v>
      </c>
    </row>
    <row r="23" spans="1:5" x14ac:dyDescent="0.25">
      <c r="A23" s="67"/>
      <c r="B23" s="63" t="str">
        <f t="shared" si="1"/>
        <v>трен.зал</v>
      </c>
      <c r="C23" s="6">
        <f t="shared" si="1"/>
        <v>74.599999999999994</v>
      </c>
      <c r="D23" s="6"/>
      <c r="E23" s="76">
        <f>E15</f>
        <v>125.50648694187022</v>
      </c>
    </row>
    <row r="24" spans="1:5" ht="15.75" thickBot="1" x14ac:dyDescent="0.3">
      <c r="A24" s="88"/>
      <c r="B24" s="89" t="s">
        <v>54</v>
      </c>
      <c r="C24" s="97">
        <f>C10</f>
        <v>247.2</v>
      </c>
      <c r="D24" s="97"/>
      <c r="E24" s="90">
        <f>E10</f>
        <v>413.6</v>
      </c>
    </row>
    <row r="25" spans="1:5" ht="16.5" thickBot="1" x14ac:dyDescent="0.3">
      <c r="A25" s="93"/>
      <c r="B25" s="94" t="s">
        <v>53</v>
      </c>
      <c r="C25" s="95">
        <f>SUM(C20:C24)</f>
        <v>1156.1999999999998</v>
      </c>
      <c r="D25" s="95"/>
      <c r="E25" s="96">
        <f>SUM(E20:E24)</f>
        <v>1863.5261872455903</v>
      </c>
    </row>
    <row r="26" spans="1:5" x14ac:dyDescent="0.25">
      <c r="A26" s="81"/>
      <c r="B26" s="91"/>
      <c r="C26" s="98"/>
      <c r="D26" s="98"/>
      <c r="E26" s="92"/>
    </row>
    <row r="27" spans="1:5" ht="15.75" thickBot="1" x14ac:dyDescent="0.3">
      <c r="A27" s="77"/>
      <c r="B27" s="78"/>
      <c r="C27" s="79">
        <f>C18-C25</f>
        <v>124.60000000000014</v>
      </c>
      <c r="D27" s="79"/>
      <c r="E27" s="80">
        <f>E18-E25</f>
        <v>174.47381275440966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817AE-815D-40DD-8D46-12DEF39863A9}">
  <sheetPr>
    <pageSetUpPr fitToPage="1"/>
  </sheetPr>
  <dimension ref="A1:Y96"/>
  <sheetViews>
    <sheetView zoomScale="93" zoomScaleNormal="93" workbookViewId="0">
      <pane ySplit="1" topLeftCell="A2" activePane="bottomLeft" state="frozen"/>
      <selection pane="bottomLeft" activeCell="W96" sqref="A1:W96"/>
    </sheetView>
  </sheetViews>
  <sheetFormatPr defaultRowHeight="15" x14ac:dyDescent="0.25"/>
  <cols>
    <col min="1" max="1" width="5.7109375" style="2" customWidth="1"/>
    <col min="2" max="2" width="4" style="2" customWidth="1"/>
    <col min="3" max="3" width="7.140625" style="1" customWidth="1"/>
    <col min="4" max="4" width="6.140625" style="1" customWidth="1"/>
    <col min="5" max="5" width="11.28515625" style="45" customWidth="1"/>
    <col min="6" max="6" width="10" style="45" customWidth="1"/>
    <col min="7" max="7" width="8.42578125" style="20" hidden="1" customWidth="1"/>
    <col min="8" max="8" width="9" style="20" hidden="1" customWidth="1"/>
    <col min="9" max="9" width="9.42578125" style="20" hidden="1" customWidth="1"/>
    <col min="10" max="10" width="6.28515625" style="20" hidden="1" customWidth="1"/>
    <col min="11" max="11" width="10.85546875" style="20" hidden="1" customWidth="1"/>
    <col min="12" max="12" width="10.28515625" style="20" hidden="1" customWidth="1"/>
    <col min="13" max="13" width="12.42578125" style="20" hidden="1" customWidth="1"/>
    <col min="14" max="14" width="8.140625" style="20" hidden="1" customWidth="1"/>
    <col min="15" max="15" width="9.140625" style="20" hidden="1" customWidth="1"/>
    <col min="16" max="16" width="12.42578125" style="20" hidden="1" customWidth="1"/>
    <col min="17" max="17" width="10.5703125" style="20" hidden="1" customWidth="1"/>
    <col min="18" max="18" width="5.85546875" style="20" customWidth="1"/>
    <col min="19" max="19" width="10.28515625" style="2" customWidth="1"/>
    <col min="20" max="20" width="9.140625" customWidth="1"/>
  </cols>
  <sheetData>
    <row r="1" spans="1:23" ht="94.5" customHeight="1" x14ac:dyDescent="0.25">
      <c r="A1" s="29" t="s">
        <v>4</v>
      </c>
      <c r="B1" s="29" t="s">
        <v>6</v>
      </c>
      <c r="C1" s="29" t="s">
        <v>1</v>
      </c>
      <c r="D1" s="29" t="s">
        <v>2</v>
      </c>
      <c r="E1" s="38" t="s">
        <v>23</v>
      </c>
      <c r="F1" s="38"/>
      <c r="G1" s="30" t="s">
        <v>27</v>
      </c>
      <c r="H1" s="31" t="s">
        <v>28</v>
      </c>
      <c r="I1" s="32" t="s">
        <v>29</v>
      </c>
      <c r="J1" s="33"/>
      <c r="K1" s="30" t="s">
        <v>30</v>
      </c>
      <c r="L1" s="31" t="s">
        <v>31</v>
      </c>
      <c r="M1" s="33"/>
      <c r="N1" s="30" t="s">
        <v>32</v>
      </c>
      <c r="O1" s="31" t="s">
        <v>33</v>
      </c>
      <c r="P1" s="30" t="s">
        <v>25</v>
      </c>
      <c r="Q1" s="31" t="s">
        <v>34</v>
      </c>
      <c r="R1" s="32" t="s">
        <v>26</v>
      </c>
      <c r="S1" s="29" t="s">
        <v>24</v>
      </c>
      <c r="U1" t="s">
        <v>39</v>
      </c>
      <c r="V1" t="s">
        <v>40</v>
      </c>
      <c r="W1" t="s">
        <v>41</v>
      </c>
    </row>
    <row r="2" spans="1:23" ht="18.600000000000001" customHeight="1" x14ac:dyDescent="0.35">
      <c r="A2" s="5" t="s">
        <v>5</v>
      </c>
      <c r="B2" s="120"/>
      <c r="D2" s="6"/>
      <c r="E2" s="39"/>
      <c r="F2" s="39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20"/>
    </row>
    <row r="3" spans="1:23" x14ac:dyDescent="0.25">
      <c r="A3" s="99">
        <v>1</v>
      </c>
      <c r="B3" s="125" t="s">
        <v>9</v>
      </c>
      <c r="C3" s="6">
        <v>1</v>
      </c>
      <c r="D3" s="6">
        <v>6</v>
      </c>
      <c r="E3" s="52">
        <f>12.8+17.7</f>
        <v>30.5</v>
      </c>
      <c r="F3" s="52"/>
      <c r="G3" s="18">
        <v>11.2</v>
      </c>
      <c r="H3" s="18"/>
      <c r="I3" s="18"/>
      <c r="J3" s="18">
        <v>0.1</v>
      </c>
      <c r="K3" s="18">
        <v>2.5</v>
      </c>
      <c r="L3" s="18"/>
      <c r="M3" s="18">
        <v>0.1</v>
      </c>
      <c r="N3" s="18">
        <v>3.2</v>
      </c>
      <c r="O3" s="18"/>
      <c r="P3" s="18"/>
      <c r="Q3" s="18"/>
      <c r="R3" s="18"/>
      <c r="S3" s="139">
        <f>SUM(E3:E17)</f>
        <v>280.8</v>
      </c>
      <c r="U3" s="100">
        <f>E3</f>
        <v>30.5</v>
      </c>
    </row>
    <row r="4" spans="1:23" x14ac:dyDescent="0.25">
      <c r="A4" s="99">
        <v>2</v>
      </c>
      <c r="B4" s="134"/>
      <c r="C4" s="6">
        <v>5</v>
      </c>
      <c r="D4" s="6">
        <v>4</v>
      </c>
      <c r="E4" s="37">
        <v>17.8</v>
      </c>
      <c r="F4" s="37"/>
      <c r="G4" s="18">
        <v>6.1</v>
      </c>
      <c r="H4" s="18"/>
      <c r="I4" s="18"/>
      <c r="J4" s="18">
        <v>0.1</v>
      </c>
      <c r="K4" s="18">
        <v>1.5</v>
      </c>
      <c r="L4" s="18"/>
      <c r="M4" s="18">
        <v>0.1</v>
      </c>
      <c r="N4" s="18">
        <v>1.9</v>
      </c>
      <c r="O4" s="18"/>
      <c r="P4" s="18"/>
      <c r="Q4" s="18"/>
      <c r="R4" s="18"/>
      <c r="S4" s="134"/>
      <c r="U4" s="100">
        <f t="shared" ref="U4:U12" si="0">E4</f>
        <v>17.8</v>
      </c>
    </row>
    <row r="5" spans="1:23" x14ac:dyDescent="0.25">
      <c r="A5" s="99">
        <v>3</v>
      </c>
      <c r="B5" s="134"/>
      <c r="C5" s="6">
        <v>6</v>
      </c>
      <c r="D5" s="6">
        <v>4</v>
      </c>
      <c r="E5" s="37">
        <v>17.5</v>
      </c>
      <c r="F5" s="37"/>
      <c r="G5" s="18">
        <v>6</v>
      </c>
      <c r="H5" s="18"/>
      <c r="I5" s="18"/>
      <c r="J5" s="18">
        <v>0.1</v>
      </c>
      <c r="K5" s="18">
        <v>1.5</v>
      </c>
      <c r="L5" s="18"/>
      <c r="M5" s="18">
        <v>0.1</v>
      </c>
      <c r="N5" s="18">
        <v>1.9</v>
      </c>
      <c r="O5" s="18"/>
      <c r="P5" s="18"/>
      <c r="Q5" s="18"/>
      <c r="R5" s="18"/>
      <c r="S5" s="134"/>
      <c r="U5" s="100">
        <f t="shared" si="0"/>
        <v>17.5</v>
      </c>
    </row>
    <row r="6" spans="1:23" x14ac:dyDescent="0.25">
      <c r="A6" s="99">
        <v>4</v>
      </c>
      <c r="B6" s="134"/>
      <c r="C6" s="6">
        <v>8</v>
      </c>
      <c r="D6" s="6">
        <v>4</v>
      </c>
      <c r="E6" s="37">
        <v>17.3</v>
      </c>
      <c r="F6" s="37"/>
      <c r="G6" s="18" t="e">
        <f>E6*#REF!</f>
        <v>#REF!</v>
      </c>
      <c r="H6" s="18"/>
      <c r="I6" s="18"/>
      <c r="J6" s="18">
        <v>0.1</v>
      </c>
      <c r="K6" s="18">
        <v>1.4</v>
      </c>
      <c r="L6" s="18"/>
      <c r="M6" s="18">
        <v>0.1</v>
      </c>
      <c r="N6" s="18">
        <v>1.8</v>
      </c>
      <c r="O6" s="18"/>
      <c r="P6" s="18"/>
      <c r="Q6" s="18"/>
      <c r="R6" s="18"/>
      <c r="S6" s="134"/>
      <c r="U6" s="100">
        <f t="shared" si="0"/>
        <v>17.3</v>
      </c>
    </row>
    <row r="7" spans="1:23" x14ac:dyDescent="0.25">
      <c r="A7" s="99">
        <v>5</v>
      </c>
      <c r="B7" s="134"/>
      <c r="C7" s="6">
        <v>13</v>
      </c>
      <c r="D7" s="6">
        <v>4</v>
      </c>
      <c r="E7" s="37">
        <v>17.7</v>
      </c>
      <c r="F7" s="37"/>
      <c r="G7" s="18">
        <v>6.1</v>
      </c>
      <c r="H7" s="18"/>
      <c r="I7" s="18"/>
      <c r="J7" s="18">
        <v>0.1</v>
      </c>
      <c r="K7" s="18">
        <v>1.5</v>
      </c>
      <c r="L7" s="18"/>
      <c r="M7" s="18">
        <v>0.1</v>
      </c>
      <c r="N7" s="18">
        <v>1.9</v>
      </c>
      <c r="O7" s="18"/>
      <c r="P7" s="18"/>
      <c r="Q7" s="18"/>
      <c r="R7" s="18"/>
      <c r="S7" s="134"/>
      <c r="U7" s="100">
        <f t="shared" si="0"/>
        <v>17.7</v>
      </c>
    </row>
    <row r="8" spans="1:23" x14ac:dyDescent="0.25">
      <c r="A8" s="99">
        <v>6</v>
      </c>
      <c r="B8" s="134"/>
      <c r="C8" s="6">
        <v>14</v>
      </c>
      <c r="D8" s="6">
        <v>4</v>
      </c>
      <c r="E8" s="37">
        <v>17.600000000000001</v>
      </c>
      <c r="F8" s="37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34"/>
      <c r="U8" s="100">
        <f t="shared" si="0"/>
        <v>17.600000000000001</v>
      </c>
    </row>
    <row r="9" spans="1:23" x14ac:dyDescent="0.25">
      <c r="A9" s="99">
        <v>7</v>
      </c>
      <c r="B9" s="134"/>
      <c r="C9" s="6">
        <v>15</v>
      </c>
      <c r="D9" s="6">
        <v>8</v>
      </c>
      <c r="E9" s="37">
        <v>20</v>
      </c>
      <c r="F9" s="37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34"/>
      <c r="U9" s="100">
        <f t="shared" si="0"/>
        <v>20</v>
      </c>
    </row>
    <row r="10" spans="1:23" x14ac:dyDescent="0.25">
      <c r="A10" s="99">
        <v>8</v>
      </c>
      <c r="B10" s="134"/>
      <c r="C10" s="6">
        <v>16</v>
      </c>
      <c r="D10" s="6">
        <v>4</v>
      </c>
      <c r="E10" s="37">
        <v>16.2</v>
      </c>
      <c r="F10" s="37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34"/>
      <c r="U10" s="100">
        <f t="shared" si="0"/>
        <v>16.2</v>
      </c>
    </row>
    <row r="11" spans="1:23" x14ac:dyDescent="0.25">
      <c r="A11" s="99">
        <v>9</v>
      </c>
      <c r="B11" s="134"/>
      <c r="C11" s="6">
        <v>17</v>
      </c>
      <c r="D11" s="6">
        <v>8</v>
      </c>
      <c r="E11" s="37">
        <v>18.899999999999999</v>
      </c>
      <c r="F11" s="37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34"/>
      <c r="U11" s="100">
        <f t="shared" si="0"/>
        <v>18.899999999999999</v>
      </c>
    </row>
    <row r="12" spans="1:23" x14ac:dyDescent="0.25">
      <c r="A12" s="99">
        <v>10</v>
      </c>
      <c r="B12" s="126"/>
      <c r="C12" s="6">
        <v>18</v>
      </c>
      <c r="D12" s="6">
        <v>4</v>
      </c>
      <c r="E12" s="37">
        <v>16.899999999999999</v>
      </c>
      <c r="F12" s="37"/>
      <c r="G12" s="18">
        <v>6</v>
      </c>
      <c r="H12" s="18"/>
      <c r="I12" s="18"/>
      <c r="J12" s="18">
        <v>0.1</v>
      </c>
      <c r="K12" s="18">
        <v>1.6</v>
      </c>
      <c r="L12" s="18"/>
      <c r="M12" s="18">
        <v>0.1</v>
      </c>
      <c r="N12" s="18">
        <v>1.9</v>
      </c>
      <c r="O12" s="18"/>
      <c r="P12" s="18"/>
      <c r="Q12" s="18"/>
      <c r="R12" s="18"/>
      <c r="S12" s="134"/>
      <c r="U12" s="100">
        <f t="shared" si="0"/>
        <v>16.899999999999999</v>
      </c>
    </row>
    <row r="13" spans="1:23" x14ac:dyDescent="0.25">
      <c r="A13" s="99">
        <v>11</v>
      </c>
      <c r="B13" s="125" t="s">
        <v>10</v>
      </c>
      <c r="C13" s="6">
        <v>31</v>
      </c>
      <c r="D13" s="6">
        <v>4</v>
      </c>
      <c r="E13" s="42">
        <f>17.1+1.1</f>
        <v>18.200000000000003</v>
      </c>
      <c r="F13" s="42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34"/>
      <c r="U13" s="100"/>
      <c r="V13">
        <v>18.2</v>
      </c>
    </row>
    <row r="14" spans="1:23" x14ac:dyDescent="0.25">
      <c r="A14" s="99">
        <v>12</v>
      </c>
      <c r="B14" s="134"/>
      <c r="C14" s="6">
        <v>34</v>
      </c>
      <c r="D14" s="6">
        <v>4</v>
      </c>
      <c r="E14" s="42">
        <v>17.899999999999999</v>
      </c>
      <c r="F14" s="42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34"/>
      <c r="U14" s="100"/>
      <c r="V14">
        <v>17.899999999999999</v>
      </c>
    </row>
    <row r="15" spans="1:23" x14ac:dyDescent="0.25">
      <c r="A15" s="99">
        <v>13</v>
      </c>
      <c r="B15" s="134"/>
      <c r="C15" s="6">
        <v>35</v>
      </c>
      <c r="D15" s="6">
        <v>4</v>
      </c>
      <c r="E15" s="42">
        <v>17.899999999999999</v>
      </c>
      <c r="F15" s="42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34"/>
      <c r="U15" s="100"/>
      <c r="V15">
        <v>17.899999999999999</v>
      </c>
    </row>
    <row r="16" spans="1:23" x14ac:dyDescent="0.25">
      <c r="A16" s="99">
        <v>14</v>
      </c>
      <c r="B16" s="126"/>
      <c r="C16" s="6">
        <v>38</v>
      </c>
      <c r="D16" s="6">
        <v>4</v>
      </c>
      <c r="E16" s="42">
        <v>18.2</v>
      </c>
      <c r="F16" s="42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26"/>
      <c r="U16" s="100"/>
      <c r="V16">
        <v>18.2</v>
      </c>
    </row>
    <row r="17" spans="1:23" ht="15.75" x14ac:dyDescent="0.25">
      <c r="A17" s="99">
        <v>15</v>
      </c>
      <c r="B17" s="15" t="s">
        <v>8</v>
      </c>
      <c r="C17" s="61">
        <v>52</v>
      </c>
      <c r="D17" s="6">
        <v>4</v>
      </c>
      <c r="E17" s="40">
        <v>18.2</v>
      </c>
      <c r="F17" s="40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17"/>
      <c r="U17" s="100"/>
      <c r="W17">
        <v>18.2</v>
      </c>
    </row>
    <row r="18" spans="1:23" ht="15.75" x14ac:dyDescent="0.25">
      <c r="A18" s="123" t="s">
        <v>13</v>
      </c>
      <c r="B18" s="124"/>
      <c r="C18" s="8">
        <v>15</v>
      </c>
      <c r="D18" s="8">
        <f>SUM(D3:D17)</f>
        <v>70</v>
      </c>
      <c r="E18" s="39"/>
      <c r="F18" s="39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20"/>
    </row>
    <row r="19" spans="1:23" ht="23.25" customHeight="1" x14ac:dyDescent="0.35">
      <c r="A19" s="5" t="s">
        <v>11</v>
      </c>
      <c r="B19" s="120"/>
      <c r="C19" s="6"/>
      <c r="D19" s="6"/>
      <c r="E19" s="39"/>
      <c r="F19" s="39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20"/>
    </row>
    <row r="20" spans="1:23" x14ac:dyDescent="0.25">
      <c r="A20" s="99">
        <v>1</v>
      </c>
      <c r="B20" s="105" t="s">
        <v>12</v>
      </c>
      <c r="C20" s="6">
        <v>9</v>
      </c>
      <c r="D20" s="6">
        <v>4</v>
      </c>
      <c r="E20" s="37">
        <v>30.9</v>
      </c>
      <c r="F20" s="37"/>
      <c r="G20" s="18">
        <v>11.4</v>
      </c>
      <c r="H20" s="18"/>
      <c r="I20" s="18"/>
      <c r="J20" s="18">
        <v>0.1</v>
      </c>
      <c r="K20" s="18">
        <v>2.5</v>
      </c>
      <c r="L20" s="18"/>
      <c r="M20" s="18">
        <v>0.1</v>
      </c>
      <c r="N20" s="18">
        <f>M20*E20</f>
        <v>3.09</v>
      </c>
      <c r="O20" s="18"/>
      <c r="P20" s="18"/>
      <c r="Q20" s="18"/>
      <c r="R20" s="18"/>
      <c r="S20" s="139">
        <f>SUM(E20:E21)</f>
        <v>59.1</v>
      </c>
      <c r="U20" s="100">
        <f>E20</f>
        <v>30.9</v>
      </c>
    </row>
    <row r="21" spans="1:23" x14ac:dyDescent="0.25">
      <c r="A21" s="99">
        <v>2</v>
      </c>
      <c r="B21" s="120" t="s">
        <v>12</v>
      </c>
      <c r="C21" s="6">
        <v>2</v>
      </c>
      <c r="D21" s="6">
        <v>4</v>
      </c>
      <c r="E21" s="37">
        <f>4.4+11.8+12</f>
        <v>28.200000000000003</v>
      </c>
      <c r="F21" s="37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40"/>
      <c r="U21">
        <v>28.2</v>
      </c>
    </row>
    <row r="22" spans="1:23" ht="15.75" x14ac:dyDescent="0.25">
      <c r="A22" s="123" t="s">
        <v>13</v>
      </c>
      <c r="B22" s="124"/>
      <c r="C22" s="8">
        <v>2</v>
      </c>
      <c r="D22" s="8">
        <v>8</v>
      </c>
      <c r="E22" s="39"/>
      <c r="F22" s="39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20"/>
    </row>
    <row r="23" spans="1:23" ht="17.25" customHeight="1" x14ac:dyDescent="0.35">
      <c r="A23" s="5" t="s">
        <v>14</v>
      </c>
      <c r="B23" s="120"/>
      <c r="C23" s="6"/>
      <c r="D23" s="6"/>
      <c r="E23" s="39"/>
      <c r="F23" s="39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20"/>
    </row>
    <row r="24" spans="1:23" x14ac:dyDescent="0.25">
      <c r="A24" s="120">
        <v>1</v>
      </c>
      <c r="B24" s="133" t="s">
        <v>12</v>
      </c>
      <c r="C24" s="6">
        <v>3</v>
      </c>
      <c r="D24" s="6">
        <v>1</v>
      </c>
      <c r="E24" s="37">
        <v>13.6</v>
      </c>
      <c r="F24" s="37"/>
      <c r="G24" s="18" t="e">
        <f>E24*#REF!</f>
        <v>#REF!</v>
      </c>
      <c r="H24" s="18"/>
      <c r="I24" s="18"/>
      <c r="J24" s="18">
        <v>0.1</v>
      </c>
      <c r="K24" s="18">
        <v>1.2</v>
      </c>
      <c r="L24" s="18"/>
      <c r="M24" s="18">
        <v>0.1</v>
      </c>
      <c r="N24" s="18">
        <f>M24*E24</f>
        <v>1.36</v>
      </c>
      <c r="O24" s="18"/>
      <c r="P24" s="18"/>
      <c r="Q24" s="18"/>
      <c r="R24" s="18"/>
      <c r="S24" s="138">
        <f>SUM(E24:E25)</f>
        <v>26.7</v>
      </c>
      <c r="U24">
        <v>13.6</v>
      </c>
    </row>
    <row r="25" spans="1:23" x14ac:dyDescent="0.25">
      <c r="A25" s="120">
        <v>2</v>
      </c>
      <c r="B25" s="133"/>
      <c r="C25" s="6">
        <v>4</v>
      </c>
      <c r="D25" s="6">
        <v>1</v>
      </c>
      <c r="E25" s="37">
        <v>13.1</v>
      </c>
      <c r="F25" s="37"/>
      <c r="G25" s="109" t="e">
        <f>E25*#REF!</f>
        <v>#REF!</v>
      </c>
      <c r="H25" s="109"/>
      <c r="I25" s="109"/>
      <c r="J25" s="109">
        <v>0.1</v>
      </c>
      <c r="K25" s="109">
        <v>1.1000000000000001</v>
      </c>
      <c r="L25" s="109"/>
      <c r="M25" s="109">
        <v>0.1</v>
      </c>
      <c r="N25" s="109">
        <f>M25*E25</f>
        <v>1.31</v>
      </c>
      <c r="O25" s="109"/>
      <c r="P25" s="109"/>
      <c r="Q25" s="109"/>
      <c r="R25" s="109"/>
      <c r="S25" s="138"/>
      <c r="U25">
        <v>13.1</v>
      </c>
    </row>
    <row r="26" spans="1:23" ht="15.75" x14ac:dyDescent="0.25">
      <c r="A26" s="123" t="s">
        <v>13</v>
      </c>
      <c r="B26" s="124"/>
      <c r="C26" s="62">
        <v>2</v>
      </c>
      <c r="D26" s="62">
        <v>2</v>
      </c>
      <c r="E26" s="37"/>
      <c r="F26" s="37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21"/>
    </row>
    <row r="27" spans="1:23" s="103" customFormat="1" ht="21" x14ac:dyDescent="0.35">
      <c r="A27" s="5" t="s">
        <v>56</v>
      </c>
      <c r="B27" s="120"/>
      <c r="C27" s="6"/>
      <c r="D27" s="6"/>
      <c r="E27" s="110"/>
      <c r="F27" s="113"/>
      <c r="G27" s="111" t="e">
        <f>E30*#REF!</f>
        <v>#REF!</v>
      </c>
      <c r="H27" s="111"/>
      <c r="I27" s="111"/>
      <c r="J27" s="111">
        <v>0.1</v>
      </c>
      <c r="K27" s="111">
        <v>1.1000000000000001</v>
      </c>
      <c r="L27" s="111"/>
      <c r="M27" s="111">
        <v>0.1</v>
      </c>
      <c r="N27" s="111">
        <f>M27*E30</f>
        <v>1.27</v>
      </c>
      <c r="O27" s="111"/>
      <c r="P27" s="111"/>
      <c r="Q27" s="111"/>
      <c r="R27" s="111"/>
      <c r="S27" s="112"/>
    </row>
    <row r="28" spans="1:23" x14ac:dyDescent="0.25">
      <c r="A28" s="120">
        <v>1</v>
      </c>
      <c r="B28" s="133" t="s">
        <v>12</v>
      </c>
      <c r="C28" s="6">
        <v>10</v>
      </c>
      <c r="D28" s="6">
        <v>2</v>
      </c>
      <c r="E28" s="37">
        <v>12.7</v>
      </c>
      <c r="F28" s="37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138">
        <f>SUM(E28:E34)</f>
        <v>88.8</v>
      </c>
      <c r="U28" s="100">
        <f>E28</f>
        <v>12.7</v>
      </c>
    </row>
    <row r="29" spans="1:23" x14ac:dyDescent="0.25">
      <c r="A29" s="120">
        <v>2</v>
      </c>
      <c r="B29" s="133"/>
      <c r="C29" s="6">
        <v>11</v>
      </c>
      <c r="D29" s="6">
        <v>2</v>
      </c>
      <c r="E29" s="37">
        <v>13</v>
      </c>
      <c r="F29" s="3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38"/>
      <c r="U29" s="100">
        <f t="shared" ref="U29:U30" si="1">E29</f>
        <v>13</v>
      </c>
    </row>
    <row r="30" spans="1:23" x14ac:dyDescent="0.25">
      <c r="A30" s="120">
        <v>3</v>
      </c>
      <c r="B30" s="133"/>
      <c r="C30" s="6">
        <v>12</v>
      </c>
      <c r="D30" s="6">
        <v>2</v>
      </c>
      <c r="E30" s="37">
        <v>12.7</v>
      </c>
      <c r="F30" s="37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38"/>
      <c r="U30" s="100">
        <f t="shared" si="1"/>
        <v>12.7</v>
      </c>
    </row>
    <row r="31" spans="1:23" x14ac:dyDescent="0.25">
      <c r="A31" s="120">
        <v>4</v>
      </c>
      <c r="B31" s="125" t="s">
        <v>15</v>
      </c>
      <c r="C31" s="6">
        <v>32</v>
      </c>
      <c r="D31" s="6">
        <v>2</v>
      </c>
      <c r="E31" s="42">
        <v>12.6</v>
      </c>
      <c r="F31" s="42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38"/>
      <c r="V31" s="100">
        <f>E31</f>
        <v>12.6</v>
      </c>
    </row>
    <row r="32" spans="1:23" x14ac:dyDescent="0.25">
      <c r="A32" s="120">
        <v>5</v>
      </c>
      <c r="B32" s="134"/>
      <c r="C32" s="6">
        <v>33</v>
      </c>
      <c r="D32" s="6">
        <v>2</v>
      </c>
      <c r="E32" s="42">
        <v>12.6</v>
      </c>
      <c r="F32" s="42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38"/>
      <c r="V32" s="100">
        <f t="shared" ref="V32:V34" si="2">E32</f>
        <v>12.6</v>
      </c>
    </row>
    <row r="33" spans="1:23" x14ac:dyDescent="0.25">
      <c r="A33" s="120">
        <v>6</v>
      </c>
      <c r="B33" s="134"/>
      <c r="C33" s="6">
        <v>36</v>
      </c>
      <c r="D33" s="6">
        <v>2</v>
      </c>
      <c r="E33" s="42">
        <v>12.6</v>
      </c>
      <c r="F33" s="42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38"/>
      <c r="V33" s="100">
        <f t="shared" si="2"/>
        <v>12.6</v>
      </c>
    </row>
    <row r="34" spans="1:23" x14ac:dyDescent="0.25">
      <c r="A34" s="120">
        <v>7</v>
      </c>
      <c r="B34" s="126"/>
      <c r="C34" s="6">
        <v>37</v>
      </c>
      <c r="D34" s="6">
        <v>2</v>
      </c>
      <c r="E34" s="42">
        <v>12.6</v>
      </c>
      <c r="F34" s="42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38"/>
      <c r="V34" s="100">
        <f t="shared" si="2"/>
        <v>12.6</v>
      </c>
    </row>
    <row r="35" spans="1:23" ht="15.75" x14ac:dyDescent="0.25">
      <c r="A35" s="123" t="s">
        <v>13</v>
      </c>
      <c r="B35" s="124"/>
      <c r="C35" s="8">
        <v>7</v>
      </c>
      <c r="D35" s="8">
        <v>14</v>
      </c>
      <c r="E35" s="39"/>
      <c r="F35" s="39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20"/>
    </row>
    <row r="36" spans="1:23" ht="18.600000000000001" customHeight="1" x14ac:dyDescent="0.35">
      <c r="A36" s="5" t="s">
        <v>57</v>
      </c>
      <c r="B36" s="6"/>
      <c r="C36" s="6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20"/>
    </row>
    <row r="37" spans="1:23" ht="15.75" x14ac:dyDescent="0.25">
      <c r="A37" s="14">
        <v>1</v>
      </c>
      <c r="B37" s="15" t="s">
        <v>12</v>
      </c>
      <c r="C37" s="16" t="s">
        <v>21</v>
      </c>
      <c r="D37" s="16">
        <v>2</v>
      </c>
      <c r="E37" s="37">
        <v>16.5</v>
      </c>
      <c r="F37" s="37"/>
      <c r="G37" s="18" t="e">
        <f>E37*#REF!</f>
        <v>#REF!</v>
      </c>
      <c r="H37" s="18"/>
      <c r="I37" s="18"/>
      <c r="J37" s="18">
        <v>0.1</v>
      </c>
      <c r="K37" s="18">
        <v>1.5</v>
      </c>
      <c r="L37" s="18"/>
      <c r="M37" s="18">
        <v>0.1</v>
      </c>
      <c r="N37" s="18">
        <f>M37*E37</f>
        <v>1.6500000000000001</v>
      </c>
      <c r="O37" s="18"/>
      <c r="P37" s="18"/>
      <c r="Q37" s="18"/>
      <c r="R37" s="18"/>
      <c r="S37" s="139">
        <f>SUM(E37:E39)</f>
        <v>50.099999999999994</v>
      </c>
      <c r="U37">
        <v>16.5</v>
      </c>
    </row>
    <row r="38" spans="1:23" ht="15.75" x14ac:dyDescent="0.25">
      <c r="A38" s="14">
        <v>2</v>
      </c>
      <c r="B38" s="15" t="s">
        <v>15</v>
      </c>
      <c r="C38" s="16">
        <v>43</v>
      </c>
      <c r="D38" s="16">
        <v>2</v>
      </c>
      <c r="E38" s="42">
        <f>16.8</f>
        <v>16.8</v>
      </c>
      <c r="F38" s="42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41"/>
      <c r="V38">
        <v>16.8</v>
      </c>
    </row>
    <row r="39" spans="1:23" ht="15.75" x14ac:dyDescent="0.25">
      <c r="A39" s="14">
        <v>3</v>
      </c>
      <c r="B39" s="15" t="s">
        <v>8</v>
      </c>
      <c r="C39" s="16">
        <v>44</v>
      </c>
      <c r="D39" s="16">
        <v>1</v>
      </c>
      <c r="E39" s="40">
        <v>16.8</v>
      </c>
      <c r="F39" s="40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40"/>
      <c r="W39" s="100">
        <f>E39</f>
        <v>16.8</v>
      </c>
    </row>
    <row r="40" spans="1:23" ht="15.75" x14ac:dyDescent="0.25">
      <c r="A40" s="123" t="s">
        <v>13</v>
      </c>
      <c r="B40" s="124"/>
      <c r="C40" s="8">
        <f>A39</f>
        <v>3</v>
      </c>
      <c r="D40" s="8">
        <f>SUM(D37:D39)</f>
        <v>5</v>
      </c>
      <c r="E40" s="39"/>
      <c r="F40" s="39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20"/>
    </row>
    <row r="41" spans="1:23" ht="29.25" customHeight="1" x14ac:dyDescent="0.35">
      <c r="A41" s="5" t="s">
        <v>18</v>
      </c>
      <c r="B41" s="120"/>
      <c r="C41" s="6"/>
      <c r="D41" s="6"/>
      <c r="E41" s="39"/>
      <c r="F41" s="39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20"/>
    </row>
    <row r="42" spans="1:23" x14ac:dyDescent="0.25">
      <c r="A42" s="120">
        <v>1</v>
      </c>
      <c r="B42" s="125" t="s">
        <v>15</v>
      </c>
      <c r="C42" s="6">
        <v>41</v>
      </c>
      <c r="D42" s="6">
        <v>1</v>
      </c>
      <c r="E42" s="42">
        <v>30.9</v>
      </c>
      <c r="F42" s="42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39">
        <f>SUM(E42:E46)</f>
        <v>155.29999999999998</v>
      </c>
      <c r="V42" s="100">
        <f>E42</f>
        <v>30.9</v>
      </c>
    </row>
    <row r="43" spans="1:23" x14ac:dyDescent="0.25">
      <c r="A43" s="120">
        <v>2</v>
      </c>
      <c r="B43" s="126"/>
      <c r="C43" s="6">
        <v>40</v>
      </c>
      <c r="D43" s="6">
        <v>1</v>
      </c>
      <c r="E43" s="42">
        <v>31.4</v>
      </c>
      <c r="F43" s="42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34"/>
      <c r="V43" s="100">
        <f>E43</f>
        <v>31.4</v>
      </c>
    </row>
    <row r="44" spans="1:23" x14ac:dyDescent="0.25">
      <c r="A44" s="10">
        <v>3</v>
      </c>
      <c r="B44" s="11" t="s">
        <v>8</v>
      </c>
      <c r="C44" s="6">
        <v>53</v>
      </c>
      <c r="D44" s="6">
        <v>1</v>
      </c>
      <c r="E44" s="40">
        <v>30.8</v>
      </c>
      <c r="F44" s="40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26"/>
      <c r="V44" s="143"/>
      <c r="W44" s="100">
        <f>E44+E45+E46</f>
        <v>93</v>
      </c>
    </row>
    <row r="45" spans="1:23" x14ac:dyDescent="0.25">
      <c r="A45" s="10">
        <v>4</v>
      </c>
      <c r="B45" s="11" t="s">
        <v>8</v>
      </c>
      <c r="C45" s="6">
        <v>55</v>
      </c>
      <c r="D45" s="6">
        <v>1</v>
      </c>
      <c r="E45" s="40">
        <v>31.1</v>
      </c>
      <c r="F45" s="40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17"/>
      <c r="V45" s="142"/>
    </row>
    <row r="46" spans="1:23" x14ac:dyDescent="0.25">
      <c r="A46" s="10">
        <v>5</v>
      </c>
      <c r="B46" s="11" t="s">
        <v>8</v>
      </c>
      <c r="C46" s="6">
        <v>56</v>
      </c>
      <c r="D46" s="6">
        <v>1</v>
      </c>
      <c r="E46" s="40">
        <v>31.1</v>
      </c>
      <c r="F46" s="40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17"/>
      <c r="V46" s="142"/>
    </row>
    <row r="47" spans="1:23" ht="15.75" x14ac:dyDescent="0.25">
      <c r="A47" s="123" t="s">
        <v>13</v>
      </c>
      <c r="B47" s="124"/>
      <c r="C47" s="8">
        <f>A46</f>
        <v>5</v>
      </c>
      <c r="D47" s="8">
        <f>SUM(D42:D46)</f>
        <v>5</v>
      </c>
      <c r="E47" s="39"/>
      <c r="F47" s="39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20"/>
    </row>
    <row r="48" spans="1:23" ht="29.25" customHeight="1" x14ac:dyDescent="0.35">
      <c r="A48" s="5" t="s">
        <v>19</v>
      </c>
      <c r="B48" s="120"/>
      <c r="C48" s="6"/>
      <c r="D48" s="6"/>
      <c r="E48" s="39"/>
      <c r="F48" s="39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20"/>
    </row>
    <row r="49" spans="1:25" x14ac:dyDescent="0.25">
      <c r="A49" s="120">
        <v>1</v>
      </c>
      <c r="B49" s="125" t="s">
        <v>15</v>
      </c>
      <c r="C49" s="6">
        <v>39</v>
      </c>
      <c r="D49" s="6">
        <v>2</v>
      </c>
      <c r="E49" s="42">
        <v>30.9</v>
      </c>
      <c r="F49" s="42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39">
        <f>SUM(E49:E52)</f>
        <v>124.7</v>
      </c>
      <c r="V49">
        <v>30.9</v>
      </c>
      <c r="W49" s="144"/>
    </row>
    <row r="50" spans="1:25" x14ac:dyDescent="0.25">
      <c r="A50" s="122">
        <v>2</v>
      </c>
      <c r="B50" s="134"/>
      <c r="C50" s="6">
        <v>42</v>
      </c>
      <c r="D50" s="6">
        <v>2</v>
      </c>
      <c r="E50" s="42">
        <v>31.4</v>
      </c>
      <c r="F50" s="42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41"/>
      <c r="V50">
        <v>31.4</v>
      </c>
      <c r="W50" s="145"/>
    </row>
    <row r="51" spans="1:25" x14ac:dyDescent="0.25">
      <c r="A51" s="122">
        <v>3</v>
      </c>
      <c r="B51" s="125" t="s">
        <v>8</v>
      </c>
      <c r="C51" s="6">
        <v>54</v>
      </c>
      <c r="D51" s="6">
        <v>2</v>
      </c>
      <c r="E51" s="42">
        <v>31.2</v>
      </c>
      <c r="F51" s="42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41"/>
      <c r="V51" s="143"/>
      <c r="W51" s="145">
        <v>31.2</v>
      </c>
    </row>
    <row r="52" spans="1:25" x14ac:dyDescent="0.25">
      <c r="A52" s="120">
        <v>4</v>
      </c>
      <c r="B52" s="126"/>
      <c r="C52" s="6">
        <v>57</v>
      </c>
      <c r="D52" s="6">
        <v>2</v>
      </c>
      <c r="E52" s="42">
        <v>31.2</v>
      </c>
      <c r="F52" s="42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26"/>
      <c r="V52" s="142"/>
      <c r="W52" s="145">
        <v>31.2</v>
      </c>
    </row>
    <row r="53" spans="1:25" ht="15.75" x14ac:dyDescent="0.25">
      <c r="A53" s="123" t="s">
        <v>13</v>
      </c>
      <c r="B53" s="124"/>
      <c r="C53" s="8">
        <f>A52</f>
        <v>4</v>
      </c>
      <c r="D53" s="8">
        <f>SUM(D49:D52)</f>
        <v>8</v>
      </c>
      <c r="E53" s="39"/>
      <c r="F53" s="39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20"/>
      <c r="W53" s="145"/>
    </row>
    <row r="54" spans="1:25" ht="25.5" customHeight="1" x14ac:dyDescent="0.35">
      <c r="A54" s="5" t="s">
        <v>20</v>
      </c>
      <c r="B54" s="115"/>
      <c r="C54" s="8"/>
      <c r="D54" s="8"/>
      <c r="E54" s="39"/>
      <c r="F54" s="39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20"/>
      <c r="S54" s="120"/>
    </row>
    <row r="55" spans="1:25" x14ac:dyDescent="0.25">
      <c r="A55" s="120">
        <v>1</v>
      </c>
      <c r="B55" s="125" t="s">
        <v>8</v>
      </c>
      <c r="C55" s="6">
        <v>45</v>
      </c>
      <c r="D55" s="6">
        <v>2</v>
      </c>
      <c r="E55" s="40">
        <v>18.2</v>
      </c>
      <c r="F55" s="40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39">
        <f>SUM(E55:E61)</f>
        <v>104.39999999999998</v>
      </c>
      <c r="W55" s="102">
        <v>18.2</v>
      </c>
    </row>
    <row r="56" spans="1:25" x14ac:dyDescent="0.25">
      <c r="A56" s="120">
        <v>2</v>
      </c>
      <c r="B56" s="134"/>
      <c r="C56" s="6">
        <v>48</v>
      </c>
      <c r="D56" s="6">
        <v>1</v>
      </c>
      <c r="E56" s="40">
        <v>17.899999999999999</v>
      </c>
      <c r="F56" s="40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34"/>
      <c r="W56" s="102">
        <f t="shared" ref="W56:W61" si="3">E56</f>
        <v>17.899999999999999</v>
      </c>
    </row>
    <row r="57" spans="1:25" x14ac:dyDescent="0.25">
      <c r="A57" s="120">
        <v>3</v>
      </c>
      <c r="B57" s="134"/>
      <c r="C57" s="6">
        <v>49</v>
      </c>
      <c r="D57" s="6">
        <v>2</v>
      </c>
      <c r="E57" s="40">
        <v>17.899999999999999</v>
      </c>
      <c r="F57" s="40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34"/>
      <c r="W57" s="102">
        <f t="shared" si="3"/>
        <v>17.899999999999999</v>
      </c>
    </row>
    <row r="58" spans="1:25" x14ac:dyDescent="0.25">
      <c r="A58" s="120">
        <v>4</v>
      </c>
      <c r="B58" s="125" t="s">
        <v>16</v>
      </c>
      <c r="C58" s="6">
        <v>46</v>
      </c>
      <c r="D58" s="6">
        <v>1</v>
      </c>
      <c r="E58" s="40">
        <v>12.6</v>
      </c>
      <c r="F58" s="40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34"/>
      <c r="U58" s="60"/>
      <c r="V58" s="60"/>
      <c r="W58" s="102">
        <f t="shared" si="3"/>
        <v>12.6</v>
      </c>
    </row>
    <row r="59" spans="1:25" x14ac:dyDescent="0.25">
      <c r="A59" s="120">
        <v>5</v>
      </c>
      <c r="B59" s="134"/>
      <c r="C59" s="6">
        <v>47</v>
      </c>
      <c r="D59" s="6">
        <v>1</v>
      </c>
      <c r="E59" s="40">
        <v>12.6</v>
      </c>
      <c r="F59" s="40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34"/>
      <c r="U59" s="60"/>
      <c r="V59" s="60"/>
      <c r="W59" s="102">
        <f t="shared" si="3"/>
        <v>12.6</v>
      </c>
    </row>
    <row r="60" spans="1:25" x14ac:dyDescent="0.25">
      <c r="A60" s="120">
        <v>6</v>
      </c>
      <c r="B60" s="134"/>
      <c r="C60" s="6">
        <v>50</v>
      </c>
      <c r="D60" s="6">
        <v>1</v>
      </c>
      <c r="E60" s="40">
        <v>12.6</v>
      </c>
      <c r="F60" s="40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34"/>
      <c r="W60" s="102">
        <f t="shared" si="3"/>
        <v>12.6</v>
      </c>
    </row>
    <row r="61" spans="1:25" x14ac:dyDescent="0.25">
      <c r="A61" s="120">
        <v>7</v>
      </c>
      <c r="B61" s="126"/>
      <c r="C61" s="6">
        <v>51</v>
      </c>
      <c r="D61" s="6">
        <v>1</v>
      </c>
      <c r="E61" s="40">
        <v>12.6</v>
      </c>
      <c r="F61" s="40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26"/>
      <c r="W61" s="102">
        <f t="shared" si="3"/>
        <v>12.6</v>
      </c>
    </row>
    <row r="62" spans="1:25" ht="13.15" customHeight="1" x14ac:dyDescent="0.25">
      <c r="A62" s="114"/>
      <c r="B62" s="115"/>
      <c r="C62" s="8">
        <v>7</v>
      </c>
      <c r="D62" s="8">
        <f>SUM(D55:D61)</f>
        <v>9</v>
      </c>
      <c r="E62" s="39"/>
      <c r="F62" s="39"/>
      <c r="G62" s="27" t="e">
        <f>SUM(G3:G53)</f>
        <v>#REF!</v>
      </c>
      <c r="H62" s="26">
        <f>SUM(H3:H53)</f>
        <v>0</v>
      </c>
      <c r="I62" s="26">
        <f>SUM(I3:I53)</f>
        <v>0</v>
      </c>
      <c r="J62" s="26">
        <f>SUM(J3:J53)</f>
        <v>1.0999999999999999</v>
      </c>
      <c r="K62" s="27">
        <f>SUM(K3:K53)</f>
        <v>17.399999999999999</v>
      </c>
      <c r="L62" s="26">
        <f>SUM(L3:L53)</f>
        <v>0</v>
      </c>
      <c r="M62" s="26"/>
      <c r="N62" s="27">
        <f>SUM(N3:N53)</f>
        <v>21.279999999999998</v>
      </c>
      <c r="O62" s="26">
        <f>SUM(O3:O53)</f>
        <v>0</v>
      </c>
      <c r="P62" s="26">
        <f>SUM(P3:P53)</f>
        <v>0</v>
      </c>
      <c r="Q62" s="26">
        <f>SUM(Q3:Q53)</f>
        <v>0</v>
      </c>
      <c r="R62" s="26"/>
      <c r="S62" s="120"/>
      <c r="W62" s="103"/>
    </row>
    <row r="63" spans="1:25" ht="8.25" customHeight="1" x14ac:dyDescent="0.25">
      <c r="A63" s="120"/>
      <c r="B63" s="120"/>
      <c r="C63" s="6"/>
      <c r="D63" s="6"/>
      <c r="E63" s="39"/>
      <c r="F63" s="39"/>
      <c r="G63" s="28"/>
      <c r="H63" s="18"/>
      <c r="I63" s="18"/>
      <c r="J63" s="18"/>
      <c r="K63" s="28"/>
      <c r="L63" s="18"/>
      <c r="M63" s="18"/>
      <c r="N63" s="28"/>
      <c r="O63" s="18"/>
      <c r="P63" s="18"/>
      <c r="Q63" s="18"/>
      <c r="R63" s="18"/>
      <c r="S63" s="120"/>
    </row>
    <row r="64" spans="1:25" ht="15.75" x14ac:dyDescent="0.25">
      <c r="A64" s="135" t="s">
        <v>22</v>
      </c>
      <c r="B64" s="136"/>
      <c r="C64" s="21">
        <f>C53+C47+C40+C22+C18+C35+C62+C26</f>
        <v>45</v>
      </c>
      <c r="D64" s="21">
        <f>D53+D47+D40+D22+D18+D35+D62+D26</f>
        <v>121</v>
      </c>
      <c r="E64" s="43">
        <f>SUM(E3:E63)</f>
        <v>889.9000000000002</v>
      </c>
      <c r="F64" s="43"/>
      <c r="G64" s="43" t="e">
        <f>SUM(G3:G63)</f>
        <v>#REF!</v>
      </c>
      <c r="H64" s="43">
        <f>SUM(H3:H63)</f>
        <v>0</v>
      </c>
      <c r="I64" s="43">
        <f>SUM(I3:I63)</f>
        <v>0</v>
      </c>
      <c r="J64" s="43">
        <f>SUM(J3:J63)</f>
        <v>2.1999999999999997</v>
      </c>
      <c r="K64" s="43">
        <f>SUM(K3:K63)</f>
        <v>34.799999999999997</v>
      </c>
      <c r="L64" s="43">
        <f>SUM(L3:L63)</f>
        <v>0</v>
      </c>
      <c r="M64" s="43">
        <f>SUM(M3:M63)</f>
        <v>1.0999999999999999</v>
      </c>
      <c r="N64" s="43">
        <f>SUM(N3:N63)</f>
        <v>42.559999999999995</v>
      </c>
      <c r="O64" s="43">
        <f>SUM(O3:O63)</f>
        <v>0</v>
      </c>
      <c r="P64" s="43">
        <f>SUM(P3:P63)</f>
        <v>0</v>
      </c>
      <c r="Q64" s="43">
        <f>SUM(Q3:Q63)</f>
        <v>0</v>
      </c>
      <c r="R64" s="43">
        <f>SUM(R3:R63)</f>
        <v>0</v>
      </c>
      <c r="S64" s="43">
        <f>SUM(S3:S63)</f>
        <v>889.9</v>
      </c>
      <c r="T64" s="43">
        <f>SUM(T3:T63)</f>
        <v>0</v>
      </c>
      <c r="U64" s="43">
        <f>SUM(U3:U63)</f>
        <v>331.1</v>
      </c>
      <c r="V64" s="43">
        <f>SUM(V3:V63)</f>
        <v>264</v>
      </c>
      <c r="W64" s="43">
        <f>SUM(W3:W63)</f>
        <v>294.80000000000007</v>
      </c>
      <c r="Y64" s="100">
        <f>E64-U64-V64-W64</f>
        <v>0</v>
      </c>
    </row>
    <row r="65" spans="1:19" x14ac:dyDescent="0.25">
      <c r="A65" s="120"/>
      <c r="B65" s="120"/>
      <c r="C65" s="6"/>
      <c r="D65" s="6"/>
      <c r="E65" s="39"/>
      <c r="F65" s="39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20"/>
    </row>
    <row r="66" spans="1:19" x14ac:dyDescent="0.25">
      <c r="A66" s="120"/>
      <c r="B66" s="120"/>
      <c r="C66" s="6"/>
      <c r="D66" s="6" t="s">
        <v>12</v>
      </c>
      <c r="E66" s="37">
        <f>E9+E3+E4+E5+E8+E6+E7+E20+E24+E25+E28+E29+E37+E10+E30+E11+E12+E21</f>
        <v>331.09999999999991</v>
      </c>
      <c r="F66" s="39"/>
      <c r="G66" s="25" t="e">
        <f>G64/E66</f>
        <v>#REF!</v>
      </c>
      <c r="H66" s="18"/>
      <c r="I66" s="18"/>
      <c r="J66" s="18"/>
      <c r="K66" s="18">
        <f>K64/E66</f>
        <v>0.10510419812745396</v>
      </c>
      <c r="L66" s="18"/>
      <c r="M66" s="18"/>
      <c r="N66" s="18">
        <f>N64/E66</f>
        <v>0.12854122621564484</v>
      </c>
      <c r="O66" s="18"/>
      <c r="P66" s="18"/>
      <c r="Q66" s="18"/>
      <c r="R66" s="18"/>
      <c r="S66" s="120"/>
    </row>
    <row r="67" spans="1:19" x14ac:dyDescent="0.25">
      <c r="A67" s="120"/>
      <c r="B67" s="120"/>
      <c r="C67" s="6"/>
      <c r="D67" s="6" t="s">
        <v>15</v>
      </c>
      <c r="E67" s="39">
        <f>E13+E14+E15+E16+E31+E32+E33+E34+E38+E42+E43+E49+E52</f>
        <v>263.8</v>
      </c>
      <c r="F67" s="39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20"/>
    </row>
    <row r="68" spans="1:19" x14ac:dyDescent="0.25">
      <c r="A68" s="120"/>
      <c r="B68" s="120"/>
      <c r="C68" s="6"/>
      <c r="D68" s="6" t="s">
        <v>16</v>
      </c>
      <c r="E68" s="39">
        <f>E17+E39+E44+E45+E46+E51+E52+E55+E56+E57+E58+E59+E60+E61</f>
        <v>294.80000000000007</v>
      </c>
      <c r="F68" s="39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20"/>
    </row>
    <row r="69" spans="1:19" x14ac:dyDescent="0.25">
      <c r="A69" s="120"/>
      <c r="B69" s="120"/>
      <c r="C69" s="6"/>
      <c r="D69" s="6"/>
      <c r="E69" s="39">
        <f>SUM(E66:E68)</f>
        <v>889.69999999999993</v>
      </c>
      <c r="F69" s="39">
        <f>E64-E69</f>
        <v>0.20000000000027285</v>
      </c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20"/>
    </row>
    <row r="70" spans="1:19" ht="21" x14ac:dyDescent="0.35">
      <c r="A70" s="5" t="s">
        <v>35</v>
      </c>
      <c r="B70" s="120"/>
      <c r="C70" s="6"/>
      <c r="D70" s="6"/>
      <c r="E70" s="39"/>
      <c r="F70" s="39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20"/>
    </row>
    <row r="71" spans="1:19" ht="78.75" customHeight="1" x14ac:dyDescent="0.35">
      <c r="A71" s="5"/>
      <c r="B71" s="116"/>
      <c r="C71" s="6"/>
      <c r="D71" s="118"/>
      <c r="E71" s="38" t="s">
        <v>23</v>
      </c>
      <c r="F71" s="30" t="s">
        <v>37</v>
      </c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29" t="s">
        <v>24</v>
      </c>
    </row>
    <row r="72" spans="1:19" x14ac:dyDescent="0.25">
      <c r="A72" s="120">
        <v>1</v>
      </c>
      <c r="B72" s="127" t="s">
        <v>36</v>
      </c>
      <c r="C72" s="6">
        <v>17</v>
      </c>
      <c r="D72" s="130"/>
      <c r="E72" s="37">
        <v>17.899999999999999</v>
      </c>
      <c r="F72" s="35">
        <f>10.48+1.57</f>
        <v>12.05</v>
      </c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35">
        <f t="shared" ref="S72:S87" si="4">E72+F72</f>
        <v>29.95</v>
      </c>
    </row>
    <row r="73" spans="1:19" x14ac:dyDescent="0.25">
      <c r="A73" s="120">
        <v>2</v>
      </c>
      <c r="B73" s="128"/>
      <c r="C73" s="6">
        <v>18</v>
      </c>
      <c r="D73" s="131"/>
      <c r="E73" s="37">
        <v>17.899999999999999</v>
      </c>
      <c r="F73" s="35">
        <f>10.48+1.57</f>
        <v>12.05</v>
      </c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35">
        <f t="shared" si="4"/>
        <v>29.95</v>
      </c>
    </row>
    <row r="74" spans="1:19" x14ac:dyDescent="0.25">
      <c r="A74" s="120">
        <v>3</v>
      </c>
      <c r="B74" s="128"/>
      <c r="C74" s="6">
        <v>19</v>
      </c>
      <c r="D74" s="131"/>
      <c r="E74" s="104">
        <v>12.6</v>
      </c>
      <c r="F74" s="35">
        <f>7.38+1.11</f>
        <v>8.49</v>
      </c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35">
        <f t="shared" si="4"/>
        <v>21.09</v>
      </c>
    </row>
    <row r="75" spans="1:19" x14ac:dyDescent="0.25">
      <c r="A75" s="120">
        <v>4</v>
      </c>
      <c r="B75" s="128"/>
      <c r="C75" s="6">
        <v>20</v>
      </c>
      <c r="D75" s="131"/>
      <c r="E75" s="104">
        <v>12.6</v>
      </c>
      <c r="F75" s="35">
        <f>7.38+1.11</f>
        <v>8.49</v>
      </c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35">
        <f t="shared" si="4"/>
        <v>21.09</v>
      </c>
    </row>
    <row r="76" spans="1:19" x14ac:dyDescent="0.25">
      <c r="A76" s="120">
        <v>5</v>
      </c>
      <c r="B76" s="128"/>
      <c r="C76" s="6">
        <v>21</v>
      </c>
      <c r="D76" s="131"/>
      <c r="E76" s="104">
        <v>12.6</v>
      </c>
      <c r="F76" s="35">
        <f>7.38+1.11</f>
        <v>8.49</v>
      </c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35">
        <f t="shared" si="4"/>
        <v>21.09</v>
      </c>
    </row>
    <row r="77" spans="1:19" x14ac:dyDescent="0.25">
      <c r="A77" s="120">
        <v>6</v>
      </c>
      <c r="B77" s="128"/>
      <c r="C77" s="6">
        <v>22</v>
      </c>
      <c r="D77" s="131"/>
      <c r="E77" s="104">
        <v>12.6</v>
      </c>
      <c r="F77" s="35">
        <f>7.38+1.11</f>
        <v>8.49</v>
      </c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35">
        <f t="shared" si="4"/>
        <v>21.09</v>
      </c>
    </row>
    <row r="78" spans="1:19" x14ac:dyDescent="0.25">
      <c r="A78" s="120">
        <v>7</v>
      </c>
      <c r="B78" s="128"/>
      <c r="C78" s="6">
        <v>23</v>
      </c>
      <c r="D78" s="131"/>
      <c r="E78" s="39">
        <v>18.2</v>
      </c>
      <c r="F78" s="35">
        <f>10.65+1.6</f>
        <v>12.25</v>
      </c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35">
        <f t="shared" si="4"/>
        <v>30.45</v>
      </c>
    </row>
    <row r="79" spans="1:19" x14ac:dyDescent="0.25">
      <c r="A79" s="120">
        <v>8</v>
      </c>
      <c r="B79" s="128"/>
      <c r="C79" s="6">
        <v>24</v>
      </c>
      <c r="D79" s="131"/>
      <c r="E79" s="39">
        <v>18.2</v>
      </c>
      <c r="F79" s="35">
        <f>10.65+1.6</f>
        <v>12.25</v>
      </c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35">
        <f t="shared" si="4"/>
        <v>30.45</v>
      </c>
    </row>
    <row r="80" spans="1:19" x14ac:dyDescent="0.25">
      <c r="A80" s="120">
        <v>9</v>
      </c>
      <c r="B80" s="128"/>
      <c r="C80" s="6">
        <v>25</v>
      </c>
      <c r="D80" s="131"/>
      <c r="E80" s="39">
        <v>18.5</v>
      </c>
      <c r="F80" s="35">
        <f>10.82+1.6</f>
        <v>12.42</v>
      </c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35">
        <f t="shared" si="4"/>
        <v>30.92</v>
      </c>
    </row>
    <row r="81" spans="1:19" x14ac:dyDescent="0.25">
      <c r="A81" s="120">
        <v>10</v>
      </c>
      <c r="B81" s="128"/>
      <c r="C81" s="6">
        <v>26</v>
      </c>
      <c r="D81" s="131"/>
      <c r="E81" s="39">
        <v>18.5</v>
      </c>
      <c r="F81" s="35">
        <f>10.82+1.6</f>
        <v>12.42</v>
      </c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35">
        <f t="shared" si="4"/>
        <v>30.92</v>
      </c>
    </row>
    <row r="82" spans="1:19" x14ac:dyDescent="0.25">
      <c r="A82" s="120">
        <v>11</v>
      </c>
      <c r="B82" s="128"/>
      <c r="C82" s="6">
        <v>27</v>
      </c>
      <c r="D82" s="131"/>
      <c r="E82" s="39">
        <v>12.4</v>
      </c>
      <c r="F82" s="35">
        <f>7.26+1.09</f>
        <v>8.35</v>
      </c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35">
        <f t="shared" si="4"/>
        <v>20.75</v>
      </c>
    </row>
    <row r="83" spans="1:19" x14ac:dyDescent="0.25">
      <c r="A83" s="120">
        <v>12</v>
      </c>
      <c r="B83" s="128"/>
      <c r="C83" s="6">
        <v>28</v>
      </c>
      <c r="D83" s="131"/>
      <c r="E83" s="39">
        <v>12.4</v>
      </c>
      <c r="F83" s="35">
        <f>7.26+1.09</f>
        <v>8.35</v>
      </c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35">
        <f t="shared" si="4"/>
        <v>20.75</v>
      </c>
    </row>
    <row r="84" spans="1:19" x14ac:dyDescent="0.25">
      <c r="A84" s="120">
        <v>13</v>
      </c>
      <c r="B84" s="128"/>
      <c r="C84" s="6">
        <v>29</v>
      </c>
      <c r="D84" s="131"/>
      <c r="E84" s="39">
        <v>13.2</v>
      </c>
      <c r="F84" s="35">
        <f>7.73+1.16</f>
        <v>8.89</v>
      </c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35">
        <f t="shared" si="4"/>
        <v>22.09</v>
      </c>
    </row>
    <row r="85" spans="1:19" x14ac:dyDescent="0.25">
      <c r="A85" s="120">
        <v>14</v>
      </c>
      <c r="B85" s="128"/>
      <c r="C85" s="6">
        <v>30</v>
      </c>
      <c r="D85" s="131"/>
      <c r="E85" s="39">
        <v>13.2</v>
      </c>
      <c r="F85" s="35">
        <f>7.73+1.16</f>
        <v>8.89</v>
      </c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35">
        <f t="shared" si="4"/>
        <v>22.09</v>
      </c>
    </row>
    <row r="86" spans="1:19" x14ac:dyDescent="0.25">
      <c r="A86" s="120">
        <v>15</v>
      </c>
      <c r="B86" s="128"/>
      <c r="C86" s="6">
        <v>31</v>
      </c>
      <c r="D86" s="131"/>
      <c r="E86" s="39">
        <v>18.2</v>
      </c>
      <c r="F86" s="35">
        <f>10.65+1.6</f>
        <v>12.25</v>
      </c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35">
        <f t="shared" si="4"/>
        <v>30.45</v>
      </c>
    </row>
    <row r="87" spans="1:19" x14ac:dyDescent="0.25">
      <c r="A87" s="120">
        <v>16</v>
      </c>
      <c r="B87" s="129"/>
      <c r="C87" s="6">
        <v>32</v>
      </c>
      <c r="D87" s="132"/>
      <c r="E87" s="39">
        <v>18.2</v>
      </c>
      <c r="F87" s="35">
        <f>10.65+1.6</f>
        <v>12.25</v>
      </c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35">
        <f t="shared" si="4"/>
        <v>30.45</v>
      </c>
    </row>
    <row r="88" spans="1:19" x14ac:dyDescent="0.25">
      <c r="A88" s="120"/>
      <c r="B88" s="120"/>
      <c r="C88" s="6"/>
      <c r="D88" s="6"/>
      <c r="E88" s="44">
        <f>SUM(E72:E87)</f>
        <v>247.19999999999996</v>
      </c>
      <c r="F88" s="26">
        <f>SUM(F72:F87)</f>
        <v>166.38</v>
      </c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>
        <f>SUM(S72:S87)</f>
        <v>413.57999999999993</v>
      </c>
    </row>
    <row r="89" spans="1:19" x14ac:dyDescent="0.25">
      <c r="A89" s="120"/>
      <c r="B89" s="120"/>
      <c r="C89" s="6"/>
      <c r="D89" s="6"/>
      <c r="E89" s="39"/>
      <c r="F89" s="39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20"/>
    </row>
    <row r="90" spans="1:19" hidden="1" x14ac:dyDescent="0.25">
      <c r="A90" s="120"/>
      <c r="B90" s="120"/>
      <c r="C90" s="6"/>
      <c r="D90" s="6"/>
      <c r="E90" s="39"/>
      <c r="F90" s="39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20"/>
    </row>
    <row r="91" spans="1:19" hidden="1" x14ac:dyDescent="0.25">
      <c r="A91" s="120"/>
      <c r="B91" s="120"/>
      <c r="C91" s="6"/>
      <c r="D91" s="6"/>
      <c r="E91" s="39"/>
      <c r="F91" s="39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20"/>
    </row>
    <row r="92" spans="1:19" ht="21" x14ac:dyDescent="0.35">
      <c r="A92" s="5" t="s">
        <v>38</v>
      </c>
      <c r="B92" s="120"/>
      <c r="C92" s="6"/>
      <c r="D92" s="6"/>
      <c r="E92" s="39"/>
      <c r="F92" s="39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36">
        <f>S88+S64</f>
        <v>1303.48</v>
      </c>
    </row>
    <row r="93" spans="1:19" x14ac:dyDescent="0.25">
      <c r="A93" s="120"/>
      <c r="B93" s="120"/>
      <c r="C93" s="6"/>
      <c r="D93" s="6"/>
      <c r="E93" s="39"/>
      <c r="F93" s="39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20"/>
    </row>
    <row r="94" spans="1:19" x14ac:dyDescent="0.25">
      <c r="A94" s="120"/>
      <c r="B94" s="120"/>
      <c r="C94" s="6"/>
      <c r="D94" s="6"/>
      <c r="E94" s="39"/>
      <c r="F94" s="39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20"/>
    </row>
    <row r="95" spans="1:19" x14ac:dyDescent="0.25">
      <c r="A95" s="120"/>
      <c r="B95" s="120"/>
      <c r="C95" s="6"/>
      <c r="D95" s="6"/>
      <c r="E95" s="39"/>
      <c r="F95" s="39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20"/>
    </row>
    <row r="96" spans="1:19" x14ac:dyDescent="0.25">
      <c r="A96" s="120"/>
      <c r="B96" s="120"/>
      <c r="C96" s="6"/>
      <c r="D96" s="6"/>
      <c r="E96" s="39"/>
      <c r="F96" s="39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20"/>
    </row>
  </sheetData>
  <mergeCells count="30">
    <mergeCell ref="A22:B22"/>
    <mergeCell ref="B49:B50"/>
    <mergeCell ref="B51:B52"/>
    <mergeCell ref="V44:V46"/>
    <mergeCell ref="V51:V52"/>
    <mergeCell ref="B3:B12"/>
    <mergeCell ref="S3:S16"/>
    <mergeCell ref="B13:B16"/>
    <mergeCell ref="A18:B18"/>
    <mergeCell ref="S20:S21"/>
    <mergeCell ref="A47:B47"/>
    <mergeCell ref="B24:B25"/>
    <mergeCell ref="S24:S25"/>
    <mergeCell ref="A26:B26"/>
    <mergeCell ref="B28:B30"/>
    <mergeCell ref="S28:S34"/>
    <mergeCell ref="B31:B34"/>
    <mergeCell ref="A35:B35"/>
    <mergeCell ref="S37:S39"/>
    <mergeCell ref="A40:B40"/>
    <mergeCell ref="B42:B43"/>
    <mergeCell ref="S42:S44"/>
    <mergeCell ref="A64:B64"/>
    <mergeCell ref="B72:B87"/>
    <mergeCell ref="D72:D87"/>
    <mergeCell ref="S49:S52"/>
    <mergeCell ref="A53:B53"/>
    <mergeCell ref="B55:B57"/>
    <mergeCell ref="S55:S61"/>
    <mergeCell ref="B58:B61"/>
  </mergeCells>
  <pageMargins left="0.70866141732283472" right="0" top="0.15748031496062992" bottom="0.19685039370078741" header="0.31496062992125984" footer="0.31496062992125984"/>
  <pageSetup paperSize="9" scale="8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498A5-0962-419B-A9F1-152DC9D2E585}">
  <dimension ref="A1:E27"/>
  <sheetViews>
    <sheetView tabSelected="1" workbookViewId="0">
      <selection activeCell="E29" sqref="A1:E29"/>
    </sheetView>
  </sheetViews>
  <sheetFormatPr defaultRowHeight="15" x14ac:dyDescent="0.25"/>
  <cols>
    <col min="1" max="1" width="12.28515625" customWidth="1"/>
    <col min="2" max="2" width="24.7109375" customWidth="1"/>
    <col min="3" max="3" width="13.85546875" style="1" customWidth="1"/>
    <col min="4" max="4" width="18.140625" style="1" customWidth="1"/>
    <col min="5" max="5" width="14.85546875" style="1" customWidth="1"/>
  </cols>
  <sheetData>
    <row r="1" spans="1:5" ht="18.75" x14ac:dyDescent="0.3">
      <c r="A1" s="137" t="s">
        <v>55</v>
      </c>
      <c r="B1" s="137"/>
      <c r="C1" s="137"/>
      <c r="D1" s="137"/>
      <c r="E1" s="137"/>
    </row>
    <row r="2" spans="1:5" ht="15.75" thickBot="1" x14ac:dyDescent="0.3"/>
    <row r="3" spans="1:5" ht="15.75" thickBot="1" x14ac:dyDescent="0.3">
      <c r="A3" s="85" t="s">
        <v>42</v>
      </c>
      <c r="B3" s="86" t="s">
        <v>45</v>
      </c>
      <c r="C3" s="86" t="s">
        <v>44</v>
      </c>
      <c r="D3" s="86" t="s">
        <v>46</v>
      </c>
      <c r="E3" s="87" t="s">
        <v>43</v>
      </c>
    </row>
    <row r="4" spans="1:5" x14ac:dyDescent="0.25">
      <c r="A4" s="81" t="s">
        <v>41</v>
      </c>
      <c r="B4" s="82" t="s">
        <v>48</v>
      </c>
      <c r="C4" s="83">
        <v>170.2</v>
      </c>
      <c r="D4" s="83">
        <f>D6*C4/C6</f>
        <v>68.126187245590231</v>
      </c>
      <c r="E4" s="84">
        <f>E6*D4/D6</f>
        <v>238.32618724559023</v>
      </c>
    </row>
    <row r="5" spans="1:5" x14ac:dyDescent="0.25">
      <c r="A5" s="67" t="s">
        <v>41</v>
      </c>
      <c r="B5" s="6" t="s">
        <v>58</v>
      </c>
      <c r="C5" s="65">
        <v>124.6</v>
      </c>
      <c r="D5" s="65">
        <f>C5*D6/C6</f>
        <v>49.873812754409776</v>
      </c>
      <c r="E5" s="68">
        <f>E6*D5/D6</f>
        <v>174.47381275440978</v>
      </c>
    </row>
    <row r="6" spans="1:5" x14ac:dyDescent="0.25">
      <c r="A6" s="67"/>
      <c r="B6" s="63"/>
      <c r="C6" s="26">
        <f>SUM(C4:C5)</f>
        <v>294.79999999999995</v>
      </c>
      <c r="D6" s="26">
        <v>118</v>
      </c>
      <c r="E6" s="69">
        <v>412.8</v>
      </c>
    </row>
    <row r="7" spans="1:5" x14ac:dyDescent="0.25">
      <c r="A7" s="67"/>
      <c r="B7" s="63"/>
      <c r="C7" s="6"/>
      <c r="D7" s="6"/>
      <c r="E7" s="70"/>
    </row>
    <row r="8" spans="1:5" x14ac:dyDescent="0.25">
      <c r="A8" s="67" t="s">
        <v>40</v>
      </c>
      <c r="B8" s="64" t="s">
        <v>48</v>
      </c>
      <c r="C8" s="66">
        <v>264</v>
      </c>
      <c r="D8" s="66">
        <f>E8-C8</f>
        <v>148.80000000000001</v>
      </c>
      <c r="E8" s="71">
        <v>412.8</v>
      </c>
    </row>
    <row r="9" spans="1:5" x14ac:dyDescent="0.25">
      <c r="A9" s="67"/>
      <c r="B9" s="63"/>
      <c r="C9" s="6"/>
      <c r="D9" s="66"/>
      <c r="E9" s="70"/>
    </row>
    <row r="10" spans="1:5" x14ac:dyDescent="0.25">
      <c r="A10" s="67" t="s">
        <v>47</v>
      </c>
      <c r="B10" s="64" t="s">
        <v>54</v>
      </c>
      <c r="C10" s="66">
        <v>247.2</v>
      </c>
      <c r="D10" s="66">
        <f t="shared" ref="D10" si="0">E10-C10</f>
        <v>166.40000000000003</v>
      </c>
      <c r="E10" s="71">
        <v>413.6</v>
      </c>
    </row>
    <row r="11" spans="1:5" x14ac:dyDescent="0.25">
      <c r="A11" s="67"/>
      <c r="B11" s="63"/>
      <c r="C11" s="6"/>
      <c r="D11" s="6"/>
      <c r="E11" s="70"/>
    </row>
    <row r="12" spans="1:5" x14ac:dyDescent="0.25">
      <c r="A12" s="67" t="s">
        <v>39</v>
      </c>
      <c r="B12" s="64" t="s">
        <v>48</v>
      </c>
      <c r="C12" s="6">
        <v>331.1</v>
      </c>
      <c r="D12" s="18">
        <f>D16*C12/C16</f>
        <v>229.07824347093512</v>
      </c>
      <c r="E12" s="72">
        <f>E16*C12/C16</f>
        <v>557.04018534119621</v>
      </c>
    </row>
    <row r="13" spans="1:5" x14ac:dyDescent="0.25">
      <c r="A13" s="67"/>
      <c r="B13" s="6" t="s">
        <v>50</v>
      </c>
      <c r="C13" s="6">
        <v>55.3</v>
      </c>
      <c r="D13" s="18">
        <f>D16*C13/C16</f>
        <v>38.260425442291485</v>
      </c>
      <c r="E13" s="72">
        <f>E16*C13/C16</f>
        <v>93.036310025273764</v>
      </c>
    </row>
    <row r="14" spans="1:5" x14ac:dyDescent="0.25">
      <c r="A14" s="67"/>
      <c r="B14" s="64" t="s">
        <v>51</v>
      </c>
      <c r="C14" s="6">
        <v>13.8</v>
      </c>
      <c r="D14" s="18">
        <f>D16*C14/C16</f>
        <v>9.5478096040438061</v>
      </c>
      <c r="E14" s="72">
        <f>E16*C14/C16</f>
        <v>23.217017691659645</v>
      </c>
    </row>
    <row r="15" spans="1:5" x14ac:dyDescent="0.25">
      <c r="A15" s="67"/>
      <c r="B15" s="6" t="s">
        <v>52</v>
      </c>
      <c r="C15" s="6">
        <v>74.599999999999994</v>
      </c>
      <c r="D15" s="18">
        <f>D16*C15/C16</f>
        <v>51.61352148272956</v>
      </c>
      <c r="E15" s="72">
        <f>E16*C15/C16</f>
        <v>125.50648694187022</v>
      </c>
    </row>
    <row r="16" spans="1:5" x14ac:dyDescent="0.25">
      <c r="A16" s="67"/>
      <c r="B16" s="6"/>
      <c r="C16" s="62">
        <f>SUM(C12:C15)</f>
        <v>474.80000000000007</v>
      </c>
      <c r="D16" s="62">
        <v>328.5</v>
      </c>
      <c r="E16" s="73">
        <v>798.8</v>
      </c>
    </row>
    <row r="17" spans="1:5" x14ac:dyDescent="0.25">
      <c r="A17" s="67"/>
      <c r="B17" s="63"/>
      <c r="C17" s="6"/>
      <c r="D17" s="6"/>
      <c r="E17" s="70"/>
    </row>
    <row r="18" spans="1:5" ht="27.75" customHeight="1" x14ac:dyDescent="0.25">
      <c r="A18" s="67"/>
      <c r="B18" s="8" t="s">
        <v>53</v>
      </c>
      <c r="C18" s="19">
        <f>C16+C10+C8+C6</f>
        <v>1280.8</v>
      </c>
      <c r="D18" s="19">
        <f>D16+D10+D8+D6</f>
        <v>761.7</v>
      </c>
      <c r="E18" s="74">
        <f>E16+E10+E8+E6</f>
        <v>2038</v>
      </c>
    </row>
    <row r="19" spans="1:5" x14ac:dyDescent="0.25">
      <c r="A19" s="67"/>
      <c r="B19" s="63"/>
      <c r="C19" s="6"/>
      <c r="D19" s="6"/>
      <c r="E19" s="75"/>
    </row>
    <row r="20" spans="1:5" x14ac:dyDescent="0.25">
      <c r="A20" s="67"/>
      <c r="B20" s="63" t="str">
        <f>B4</f>
        <v>кімнати в експлуатації</v>
      </c>
      <c r="C20" s="18">
        <f>C6+C8+C10+C12-C10</f>
        <v>889.89999999999986</v>
      </c>
      <c r="D20" s="6"/>
      <c r="E20" s="76">
        <f>E6+E8+E12</f>
        <v>1382.6401853411962</v>
      </c>
    </row>
    <row r="21" spans="1:5" x14ac:dyDescent="0.25">
      <c r="A21" s="67"/>
      <c r="B21" s="63" t="str">
        <f t="shared" ref="B21:C23" si="1">B13</f>
        <v>обідня зала</v>
      </c>
      <c r="C21" s="6">
        <f t="shared" si="1"/>
        <v>55.3</v>
      </c>
      <c r="D21" s="6"/>
      <c r="E21" s="76">
        <f>E13</f>
        <v>93.036310025273764</v>
      </c>
    </row>
    <row r="22" spans="1:5" x14ac:dyDescent="0.25">
      <c r="A22" s="67"/>
      <c r="B22" s="63" t="str">
        <f t="shared" si="1"/>
        <v>кухня</v>
      </c>
      <c r="C22" s="6">
        <f t="shared" si="1"/>
        <v>13.8</v>
      </c>
      <c r="D22" s="6"/>
      <c r="E22" s="76">
        <f>E14</f>
        <v>23.217017691659645</v>
      </c>
    </row>
    <row r="23" spans="1:5" x14ac:dyDescent="0.25">
      <c r="A23" s="67"/>
      <c r="B23" s="63" t="str">
        <f t="shared" si="1"/>
        <v>трен.зал</v>
      </c>
      <c r="C23" s="6">
        <f t="shared" si="1"/>
        <v>74.599999999999994</v>
      </c>
      <c r="D23" s="6"/>
      <c r="E23" s="76">
        <f>E15</f>
        <v>125.50648694187022</v>
      </c>
    </row>
    <row r="24" spans="1:5" ht="15.75" thickBot="1" x14ac:dyDescent="0.3">
      <c r="A24" s="88"/>
      <c r="B24" s="89" t="s">
        <v>54</v>
      </c>
      <c r="C24" s="118">
        <f>C10</f>
        <v>247.2</v>
      </c>
      <c r="D24" s="118"/>
      <c r="E24" s="90">
        <f>E10</f>
        <v>413.6</v>
      </c>
    </row>
    <row r="25" spans="1:5" ht="16.5" thickBot="1" x14ac:dyDescent="0.3">
      <c r="A25" s="93"/>
      <c r="B25" s="94" t="s">
        <v>53</v>
      </c>
      <c r="C25" s="95">
        <f>SUM(C20:C24)</f>
        <v>1280.7999999999997</v>
      </c>
      <c r="D25" s="95"/>
      <c r="E25" s="96">
        <f>SUM(E20:E24)</f>
        <v>2038</v>
      </c>
    </row>
    <row r="26" spans="1:5" x14ac:dyDescent="0.25">
      <c r="A26" s="81"/>
      <c r="B26" s="91"/>
      <c r="C26" s="119"/>
      <c r="D26" s="119"/>
      <c r="E26" s="92"/>
    </row>
    <row r="27" spans="1:5" ht="15.75" thickBot="1" x14ac:dyDescent="0.3">
      <c r="A27" s="77"/>
      <c r="B27" s="78"/>
      <c r="C27" s="79">
        <f>C18-C25</f>
        <v>0</v>
      </c>
      <c r="D27" s="79"/>
      <c r="E27" s="80">
        <f>E18-E25</f>
        <v>0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площі кімнат</vt:lpstr>
      <vt:lpstr>площі кімнат 2020</vt:lpstr>
      <vt:lpstr>таблиця розпод площ</vt:lpstr>
      <vt:lpstr>площі кімнат 2024</vt:lpstr>
      <vt:lpstr>таблиця розпод площ 2024</vt:lpstr>
      <vt:lpstr>площі кімнат 2024 (серпень)</vt:lpstr>
      <vt:lpstr>таблиця розпод площ 2024 (серп)</vt:lpstr>
      <vt:lpstr>'площі кімнат'!Заголовки_для_печати</vt:lpstr>
      <vt:lpstr>'площі кімнат 2020'!Заголовки_для_печати</vt:lpstr>
      <vt:lpstr>'площі кімнат 2024'!Заголовки_для_печати</vt:lpstr>
      <vt:lpstr>'площі кімнат 2024 (серпень)'!Заголовки_для_печати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2024-08-15T07:11:10Z</cp:lastPrinted>
  <dcterms:created xsi:type="dcterms:W3CDTF">2019-09-19T11:28:12Z</dcterms:created>
  <dcterms:modified xsi:type="dcterms:W3CDTF">2024-08-15T07:11:36Z</dcterms:modified>
</cp:coreProperties>
</file>