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user-tmr\Desktop\Калькуляції тарифів на готель2024 серпень 2024\"/>
    </mc:Choice>
  </mc:AlternateContent>
  <xr:revisionPtr revIDLastSave="0" documentId="13_ncr:1_{206F11FA-04C9-46BD-8F23-E3A260AD2C3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площі кімнат" sheetId="2" r:id="rId1"/>
    <sheet name="лютий 2024" sheetId="3" r:id="rId2"/>
    <sheet name="серпень 2024 (08)" sheetId="4" r:id="rId3"/>
    <sheet name="серпень 2024 (зміна 2го поверх)" sheetId="5" r:id="rId4"/>
  </sheets>
  <definedNames>
    <definedName name="_xlnm.Print_Titles" localSheetId="1">'лютий 2024'!$5:$5</definedName>
    <definedName name="_xlnm.Print_Titles" localSheetId="0">'площі кімнат'!$5:$5</definedName>
    <definedName name="_xlnm.Print_Titles" localSheetId="2">'серпень 2024 (08)'!$5:$5</definedName>
    <definedName name="_xlnm.Print_Titles" localSheetId="3">'серпень 2024 (зміна 2го поверх)'!$5:$5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03" i="5" l="1"/>
  <c r="X103" i="5"/>
  <c r="W103" i="5"/>
  <c r="V103" i="5"/>
  <c r="U103" i="5"/>
  <c r="T103" i="5"/>
  <c r="S103" i="5"/>
  <c r="S96" i="5"/>
  <c r="S95" i="5"/>
  <c r="S94" i="5"/>
  <c r="S93" i="5"/>
  <c r="S92" i="5"/>
  <c r="S91" i="5"/>
  <c r="S90" i="5"/>
  <c r="S89" i="5"/>
  <c r="S88" i="5"/>
  <c r="S87" i="5"/>
  <c r="S86" i="5"/>
  <c r="S85" i="5"/>
  <c r="S84" i="5"/>
  <c r="S83" i="5"/>
  <c r="S82" i="5"/>
  <c r="S81" i="5"/>
  <c r="G79" i="5"/>
  <c r="F79" i="5"/>
  <c r="E79" i="5"/>
  <c r="E76" i="5"/>
  <c r="W71" i="5"/>
  <c r="G71" i="5"/>
  <c r="Q69" i="5"/>
  <c r="P69" i="5"/>
  <c r="O69" i="5"/>
  <c r="L69" i="5"/>
  <c r="K69" i="5"/>
  <c r="J69" i="5"/>
  <c r="I69" i="5"/>
  <c r="H69" i="5"/>
  <c r="D68" i="5"/>
  <c r="D71" i="5" s="1"/>
  <c r="C68" i="5"/>
  <c r="C71" i="5" s="1"/>
  <c r="D64" i="5"/>
  <c r="C64" i="5"/>
  <c r="D59" i="5"/>
  <c r="C59" i="5"/>
  <c r="E58" i="5"/>
  <c r="N58" i="5" s="1"/>
  <c r="D56" i="5"/>
  <c r="C56" i="5"/>
  <c r="E54" i="5"/>
  <c r="N53" i="5"/>
  <c r="G53" i="5"/>
  <c r="D51" i="5"/>
  <c r="C51" i="5"/>
  <c r="N42" i="5"/>
  <c r="G42" i="5"/>
  <c r="N41" i="5"/>
  <c r="G41" i="5"/>
  <c r="N40" i="5"/>
  <c r="G40" i="5"/>
  <c r="N39" i="5"/>
  <c r="G39" i="5"/>
  <c r="N38" i="5"/>
  <c r="G38" i="5"/>
  <c r="D36" i="5"/>
  <c r="C36" i="5"/>
  <c r="N35" i="5"/>
  <c r="E35" i="5"/>
  <c r="D33" i="5"/>
  <c r="C33" i="5"/>
  <c r="E25" i="5"/>
  <c r="E75" i="5" s="1"/>
  <c r="G22" i="5"/>
  <c r="G21" i="5"/>
  <c r="E18" i="5"/>
  <c r="D16" i="5"/>
  <c r="C16" i="5"/>
  <c r="E9" i="5"/>
  <c r="E74" i="5" s="1"/>
  <c r="N8" i="5"/>
  <c r="E8" i="5"/>
  <c r="N7" i="5"/>
  <c r="Y5" i="5"/>
  <c r="X5" i="5"/>
  <c r="W5" i="5"/>
  <c r="G74" i="5" l="1"/>
  <c r="N74" i="5"/>
  <c r="E77" i="5"/>
  <c r="K74" i="5"/>
  <c r="N69" i="5"/>
  <c r="G9" i="5"/>
  <c r="G69" i="5" s="1"/>
  <c r="E71" i="5"/>
  <c r="W71" i="4"/>
  <c r="Y103" i="4" l="1"/>
  <c r="X103" i="4"/>
  <c r="V103" i="4"/>
  <c r="U103" i="4"/>
  <c r="T103" i="4"/>
  <c r="S103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G79" i="4"/>
  <c r="F79" i="4"/>
  <c r="E79" i="4"/>
  <c r="E76" i="4"/>
  <c r="W103" i="4"/>
  <c r="G71" i="4"/>
  <c r="Q69" i="4"/>
  <c r="P69" i="4"/>
  <c r="O69" i="4"/>
  <c r="L69" i="4"/>
  <c r="K69" i="4"/>
  <c r="J69" i="4"/>
  <c r="I69" i="4"/>
  <c r="H69" i="4"/>
  <c r="G69" i="4"/>
  <c r="D68" i="4"/>
  <c r="D71" i="4" s="1"/>
  <c r="C68" i="4"/>
  <c r="C71" i="4" s="1"/>
  <c r="D64" i="4"/>
  <c r="C64" i="4"/>
  <c r="D59" i="4"/>
  <c r="C59" i="4"/>
  <c r="E58" i="4"/>
  <c r="N58" i="4" s="1"/>
  <c r="D56" i="4"/>
  <c r="C56" i="4"/>
  <c r="E54" i="4"/>
  <c r="N53" i="4"/>
  <c r="G53" i="4"/>
  <c r="D51" i="4"/>
  <c r="C51" i="4"/>
  <c r="N42" i="4"/>
  <c r="G42" i="4"/>
  <c r="N41" i="4"/>
  <c r="G41" i="4"/>
  <c r="N40" i="4"/>
  <c r="G40" i="4"/>
  <c r="N39" i="4"/>
  <c r="G39" i="4"/>
  <c r="N38" i="4"/>
  <c r="G38" i="4"/>
  <c r="D36" i="4"/>
  <c r="C36" i="4"/>
  <c r="N35" i="4"/>
  <c r="E35" i="4"/>
  <c r="D33" i="4"/>
  <c r="C33" i="4"/>
  <c r="E25" i="4"/>
  <c r="E75" i="4" s="1"/>
  <c r="G22" i="4"/>
  <c r="G21" i="4"/>
  <c r="E18" i="4"/>
  <c r="D16" i="4"/>
  <c r="C16" i="4"/>
  <c r="G9" i="4"/>
  <c r="E9" i="4"/>
  <c r="E74" i="4" s="1"/>
  <c r="N8" i="4"/>
  <c r="E8" i="4"/>
  <c r="N7" i="4"/>
  <c r="Y5" i="4"/>
  <c r="X5" i="4"/>
  <c r="W5" i="4"/>
  <c r="N74" i="4" l="1"/>
  <c r="G74" i="4"/>
  <c r="E77" i="4"/>
  <c r="K74" i="4"/>
  <c r="N69" i="4"/>
  <c r="E71" i="4"/>
  <c r="W71" i="3"/>
  <c r="Y103" i="3" l="1"/>
  <c r="T103" i="3" l="1"/>
  <c r="U103" i="3"/>
  <c r="V103" i="3"/>
  <c r="W103" i="3"/>
  <c r="X103" i="3"/>
  <c r="S103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G79" i="3"/>
  <c r="F79" i="3"/>
  <c r="E79" i="3"/>
  <c r="E76" i="3"/>
  <c r="G71" i="3"/>
  <c r="Q69" i="3"/>
  <c r="P69" i="3"/>
  <c r="O69" i="3"/>
  <c r="L69" i="3"/>
  <c r="K69" i="3"/>
  <c r="J69" i="3"/>
  <c r="I69" i="3"/>
  <c r="H69" i="3"/>
  <c r="D68" i="3"/>
  <c r="C68" i="3"/>
  <c r="D64" i="3"/>
  <c r="C64" i="3"/>
  <c r="D59" i="3"/>
  <c r="C59" i="3"/>
  <c r="E58" i="3"/>
  <c r="N58" i="3" s="1"/>
  <c r="D56" i="3"/>
  <c r="C56" i="3"/>
  <c r="E54" i="3"/>
  <c r="N53" i="3"/>
  <c r="G53" i="3"/>
  <c r="D51" i="3"/>
  <c r="C51" i="3"/>
  <c r="N42" i="3"/>
  <c r="G42" i="3"/>
  <c r="N41" i="3"/>
  <c r="G41" i="3"/>
  <c r="N40" i="3"/>
  <c r="G40" i="3"/>
  <c r="N39" i="3"/>
  <c r="G39" i="3"/>
  <c r="N38" i="3"/>
  <c r="G38" i="3"/>
  <c r="D36" i="3"/>
  <c r="C36" i="3"/>
  <c r="N35" i="3"/>
  <c r="E35" i="3"/>
  <c r="D33" i="3"/>
  <c r="C33" i="3"/>
  <c r="E25" i="3"/>
  <c r="E75" i="3" s="1"/>
  <c r="G22" i="3"/>
  <c r="G21" i="3"/>
  <c r="E18" i="3"/>
  <c r="D16" i="3"/>
  <c r="C16" i="3"/>
  <c r="G9" i="3"/>
  <c r="G69" i="3" s="1"/>
  <c r="E9" i="3"/>
  <c r="N8" i="3"/>
  <c r="E8" i="3"/>
  <c r="N7" i="3"/>
  <c r="Y5" i="3"/>
  <c r="X5" i="3"/>
  <c r="W5" i="3"/>
  <c r="N69" i="3" l="1"/>
  <c r="D71" i="3"/>
  <c r="C71" i="3"/>
  <c r="E71" i="3"/>
  <c r="E74" i="3"/>
  <c r="W101" i="2"/>
  <c r="X101" i="2"/>
  <c r="Y101" i="2"/>
  <c r="V101" i="2"/>
  <c r="U101" i="2"/>
  <c r="T101" i="2"/>
  <c r="N74" i="3" l="1"/>
  <c r="E77" i="3"/>
  <c r="K74" i="3"/>
  <c r="G74" i="3"/>
  <c r="W5" i="2"/>
  <c r="X5" i="2" s="1"/>
  <c r="Y5" i="2"/>
  <c r="G79" i="2"/>
  <c r="F79" i="2"/>
  <c r="E79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E76" i="2"/>
  <c r="G71" i="2"/>
  <c r="Q69" i="2"/>
  <c r="P69" i="2"/>
  <c r="O69" i="2"/>
  <c r="L69" i="2"/>
  <c r="K69" i="2"/>
  <c r="J69" i="2"/>
  <c r="I69" i="2"/>
  <c r="H69" i="2"/>
  <c r="D68" i="2"/>
  <c r="C68" i="2"/>
  <c r="D64" i="2"/>
  <c r="C64" i="2"/>
  <c r="D59" i="2"/>
  <c r="C59" i="2"/>
  <c r="E58" i="2"/>
  <c r="N58" i="2" s="1"/>
  <c r="D56" i="2"/>
  <c r="C56" i="2"/>
  <c r="E54" i="2"/>
  <c r="N53" i="2"/>
  <c r="G53" i="2"/>
  <c r="D51" i="2"/>
  <c r="C51" i="2"/>
  <c r="N42" i="2"/>
  <c r="G42" i="2"/>
  <c r="N41" i="2"/>
  <c r="G41" i="2"/>
  <c r="N40" i="2"/>
  <c r="G40" i="2"/>
  <c r="N39" i="2"/>
  <c r="G39" i="2"/>
  <c r="N38" i="2"/>
  <c r="G38" i="2"/>
  <c r="D36" i="2"/>
  <c r="C36" i="2"/>
  <c r="E35" i="2"/>
  <c r="N35" i="2" s="1"/>
  <c r="D33" i="2"/>
  <c r="C33" i="2"/>
  <c r="E25" i="2"/>
  <c r="G22" i="2"/>
  <c r="G21" i="2"/>
  <c r="E18" i="2"/>
  <c r="D16" i="2"/>
  <c r="C16" i="2"/>
  <c r="E9" i="2"/>
  <c r="E8" i="2"/>
  <c r="N8" i="2" s="1"/>
  <c r="N7" i="2"/>
  <c r="E74" i="2" l="1"/>
  <c r="N69" i="2"/>
  <c r="G9" i="2"/>
  <c r="G69" i="2" s="1"/>
  <c r="E75" i="2"/>
  <c r="S79" i="2"/>
  <c r="D71" i="2"/>
  <c r="C71" i="2"/>
  <c r="K74" i="2"/>
  <c r="G74" i="2"/>
  <c r="E71" i="2"/>
  <c r="E77" i="2" l="1"/>
  <c r="S101" i="2"/>
  <c r="N74" i="2"/>
</calcChain>
</file>

<file path=xl/sharedStrings.xml><?xml version="1.0" encoding="utf-8"?>
<sst xmlns="http://schemas.openxmlformats.org/spreadsheetml/2006/main" count="297" uniqueCount="57">
  <si>
    <t>№ п/п</t>
  </si>
  <si>
    <t>№ поверху</t>
  </si>
  <si>
    <t>№ кімнати</t>
  </si>
  <si>
    <t>кількість л/м</t>
  </si>
  <si>
    <t>площа кімнати, кв.м</t>
  </si>
  <si>
    <t>площа коридора,                       І поверх  кв.м</t>
  </si>
  <si>
    <t>площа коридора,                       ІІІ поверх  кв.м</t>
  </si>
  <si>
    <t>площа коридора,                       ІV поверх  кв.м</t>
  </si>
  <si>
    <t>площа кладової-пральної,                       І поверх  кв.м</t>
  </si>
  <si>
    <t>площа кладової,                       ІІІ поверх  кв.м</t>
  </si>
  <si>
    <t>площа хола,                                        І поверх  кв.м</t>
  </si>
  <si>
    <t>площа хола,                              ІІІ поверх  кв.м</t>
  </si>
  <si>
    <t>площа вбиральні та душ                                  І поверх  кв.м</t>
  </si>
  <si>
    <t>площа вбиральні   та душ                   ІІІ поверх  кв.м</t>
  </si>
  <si>
    <t>площа вбиральні  та душ                  ІV поверх  кв.м</t>
  </si>
  <si>
    <t>загальна площа по видам кімнат, кв.м</t>
  </si>
  <si>
    <t>Номер "Економічний"</t>
  </si>
  <si>
    <t xml:space="preserve">I </t>
  </si>
  <si>
    <t>19а</t>
  </si>
  <si>
    <t>IV</t>
  </si>
  <si>
    <t>Разом</t>
  </si>
  <si>
    <t>Номер "Стандарт"</t>
  </si>
  <si>
    <t>I</t>
  </si>
  <si>
    <t>III</t>
  </si>
  <si>
    <t>Номер "Стандарт поліпшений"</t>
  </si>
  <si>
    <t>І</t>
  </si>
  <si>
    <t>Номер "Прайм"</t>
  </si>
  <si>
    <t>ІІІ</t>
  </si>
  <si>
    <t>ІV</t>
  </si>
  <si>
    <t>Номер "Прайм поліпшений"</t>
  </si>
  <si>
    <t>7а</t>
  </si>
  <si>
    <t>Номер "Cімейний"</t>
  </si>
  <si>
    <t>Номер "Євро"- 1м</t>
  </si>
  <si>
    <t>Номер "Євро"- 2м</t>
  </si>
  <si>
    <t>Кімнати  найму ІІ поверх</t>
  </si>
  <si>
    <t>площа коридора,                      ІІ поверх  кв.м</t>
  </si>
  <si>
    <t>ІІ поверх</t>
  </si>
  <si>
    <t>Загальна сума</t>
  </si>
  <si>
    <t>Додаток № 2</t>
  </si>
  <si>
    <t>Додаток № 3</t>
  </si>
  <si>
    <t>Додаток № 4</t>
  </si>
  <si>
    <t>Адміністративні витрати, грн</t>
  </si>
  <si>
    <t>Загальновиробничі витрати, грн</t>
  </si>
  <si>
    <t>Додаток № 1 ( з/плата)</t>
  </si>
  <si>
    <t xml:space="preserve">Таблиця розподілу витрат </t>
  </si>
  <si>
    <t xml:space="preserve">Головний бухгалтер </t>
  </si>
  <si>
    <t>Н.Є.Вірьовка</t>
  </si>
  <si>
    <t>Площа номерів</t>
  </si>
  <si>
    <t>Площа кв.м</t>
  </si>
  <si>
    <t>загальна</t>
  </si>
  <si>
    <t>кімнат</t>
  </si>
  <si>
    <t>Додаток № 5</t>
  </si>
  <si>
    <t>Обідня зала</t>
  </si>
  <si>
    <t>Кухня</t>
  </si>
  <si>
    <t>Тренажерний зал</t>
  </si>
  <si>
    <t>Мозуль Т.Г.</t>
  </si>
  <si>
    <t>Яковлєва І.О.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</si>
</sst>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0" xfId="0" applyFont="1"/>
    <xf numFmtId="164" fontId="0" fillId="3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0" fillId="0" borderId="1" xfId="0" applyBorder="1"/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3" fillId="0" borderId="1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2" fillId="0" borderId="13" xfId="0" applyFont="1" applyBorder="1" applyAlignment="1">
      <alignment horizontal="center" vertical="center" textRotation="90" wrapText="1"/>
    </xf>
    <xf numFmtId="164" fontId="2" fillId="0" borderId="13" xfId="0" applyNumberFormat="1" applyFont="1" applyBorder="1" applyAlignment="1">
      <alignment horizontal="center" vertical="center" textRotation="90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textRotation="90" wrapText="1"/>
    </xf>
    <xf numFmtId="164" fontId="2" fillId="3" borderId="13" xfId="0" applyNumberFormat="1" applyFont="1" applyFill="1" applyBorder="1" applyAlignment="1">
      <alignment horizontal="center" vertical="center" textRotation="90" wrapText="1"/>
    </xf>
    <xf numFmtId="164" fontId="2" fillId="4" borderId="13" xfId="0" applyNumberFormat="1" applyFont="1" applyFill="1" applyBorder="1" applyAlignment="1">
      <alignment horizontal="center" vertical="center" textRotation="90" wrapText="1"/>
    </xf>
    <xf numFmtId="164" fontId="2" fillId="5" borderId="13" xfId="0" applyNumberFormat="1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/>
    </xf>
    <xf numFmtId="164" fontId="4" fillId="5" borderId="9" xfId="0" applyNumberFormat="1" applyFont="1" applyFill="1" applyBorder="1" applyAlignment="1">
      <alignment horizontal="center"/>
    </xf>
    <xf numFmtId="164" fontId="7" fillId="5" borderId="9" xfId="0" applyNumberFormat="1" applyFont="1" applyFill="1" applyBorder="1" applyAlignment="1">
      <alignment horizontal="center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4" fillId="5" borderId="9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64" fontId="2" fillId="4" borderId="15" xfId="0" applyNumberFormat="1" applyFont="1" applyFill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2" fillId="0" borderId="1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textRotation="90" wrapText="1"/>
    </xf>
    <xf numFmtId="0" fontId="4" fillId="5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6"/>
  <sheetViews>
    <sheetView zoomScale="93" zoomScaleNormal="93" workbookViewId="0">
      <selection activeCell="V71" sqref="V71"/>
    </sheetView>
  </sheetViews>
  <sheetFormatPr defaultRowHeight="15" x14ac:dyDescent="0.25"/>
  <cols>
    <col min="1" max="1" width="26.42578125" style="30" customWidth="1"/>
    <col min="2" max="2" width="4" style="30" hidden="1" customWidth="1"/>
    <col min="3" max="3" width="7.140625" style="7" hidden="1" customWidth="1"/>
    <col min="4" max="4" width="6.140625" style="7" hidden="1" customWidth="1"/>
    <col min="5" max="5" width="7.28515625" style="31" hidden="1" customWidth="1"/>
    <col min="6" max="6" width="5.5703125" style="31" hidden="1" customWidth="1"/>
    <col min="7" max="7" width="8.42578125" style="31" hidden="1" customWidth="1"/>
    <col min="8" max="8" width="9" style="31" hidden="1" customWidth="1"/>
    <col min="9" max="9" width="9.42578125" style="31" hidden="1" customWidth="1"/>
    <col min="10" max="10" width="6.28515625" style="31" hidden="1" customWidth="1"/>
    <col min="11" max="11" width="10.85546875" style="31" hidden="1" customWidth="1"/>
    <col min="12" max="12" width="10.28515625" style="31" hidden="1" customWidth="1"/>
    <col min="13" max="13" width="12.42578125" style="31" hidden="1" customWidth="1"/>
    <col min="14" max="14" width="8.140625" style="31" hidden="1" customWidth="1"/>
    <col min="15" max="15" width="9.140625" style="31" hidden="1" customWidth="1"/>
    <col min="16" max="16" width="12.42578125" style="31" hidden="1" customWidth="1"/>
    <col min="17" max="17" width="10.5703125" style="31" hidden="1" customWidth="1"/>
    <col min="18" max="18" width="6.5703125" style="31" hidden="1" customWidth="1"/>
    <col min="19" max="20" width="10.140625" style="30" customWidth="1"/>
    <col min="21" max="22" width="14.85546875" customWidth="1"/>
    <col min="23" max="23" width="18.140625" customWidth="1"/>
    <col min="24" max="24" width="16.5703125" customWidth="1"/>
    <col min="25" max="25" width="17.140625" customWidth="1"/>
  </cols>
  <sheetData>
    <row r="1" spans="1:26" x14ac:dyDescent="0.25">
      <c r="A1" s="30" t="s">
        <v>51</v>
      </c>
    </row>
    <row r="2" spans="1:26" ht="18.75" x14ac:dyDescent="0.25">
      <c r="A2" s="117" t="s">
        <v>44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</row>
    <row r="3" spans="1:26" ht="15.75" thickBot="1" x14ac:dyDescent="0.3"/>
    <row r="4" spans="1:26" ht="15.75" customHeight="1" thickBot="1" x14ac:dyDescent="0.3">
      <c r="A4" s="126" t="s">
        <v>0</v>
      </c>
      <c r="B4" s="46"/>
      <c r="C4" s="47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132" t="s">
        <v>48</v>
      </c>
      <c r="T4" s="133"/>
      <c r="U4" s="124" t="s">
        <v>43</v>
      </c>
      <c r="V4" s="125"/>
      <c r="W4" s="77" t="s">
        <v>38</v>
      </c>
      <c r="X4" s="77" t="s">
        <v>39</v>
      </c>
      <c r="Y4" s="78" t="s">
        <v>40</v>
      </c>
      <c r="Z4" s="7"/>
    </row>
    <row r="5" spans="1:26" ht="111.75" customHeight="1" thickBot="1" x14ac:dyDescent="0.3">
      <c r="A5" s="127"/>
      <c r="B5" s="73" t="s">
        <v>1</v>
      </c>
      <c r="C5" s="49" t="s">
        <v>2</v>
      </c>
      <c r="D5" s="49" t="s">
        <v>3</v>
      </c>
      <c r="E5" s="50" t="s">
        <v>4</v>
      </c>
      <c r="F5" s="51"/>
      <c r="G5" s="52" t="s">
        <v>5</v>
      </c>
      <c r="H5" s="53" t="s">
        <v>6</v>
      </c>
      <c r="I5" s="54" t="s">
        <v>7</v>
      </c>
      <c r="J5" s="55"/>
      <c r="K5" s="52" t="s">
        <v>8</v>
      </c>
      <c r="L5" s="53" t="s">
        <v>9</v>
      </c>
      <c r="M5" s="55"/>
      <c r="N5" s="52" t="s">
        <v>10</v>
      </c>
      <c r="O5" s="53" t="s">
        <v>11</v>
      </c>
      <c r="P5" s="52" t="s">
        <v>12</v>
      </c>
      <c r="Q5" s="53" t="s">
        <v>13</v>
      </c>
      <c r="R5" s="72" t="s">
        <v>14</v>
      </c>
      <c r="S5" s="81" t="s">
        <v>49</v>
      </c>
      <c r="T5" s="81" t="s">
        <v>50</v>
      </c>
      <c r="U5" s="74" t="s">
        <v>41</v>
      </c>
      <c r="V5" s="75" t="s">
        <v>42</v>
      </c>
      <c r="W5" s="75" t="str">
        <f>V5</f>
        <v>Загальновиробничі витрати, грн</v>
      </c>
      <c r="X5" s="75" t="str">
        <f>W5</f>
        <v>Загальновиробничі витрати, грн</v>
      </c>
      <c r="Y5" s="76" t="str">
        <f>U5</f>
        <v>Адміністративні витрати, грн</v>
      </c>
    </row>
    <row r="6" spans="1:26" ht="40.5" hidden="1" customHeight="1" x14ac:dyDescent="0.35">
      <c r="A6" s="45" t="s">
        <v>16</v>
      </c>
      <c r="B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5"/>
      <c r="T6" s="37"/>
    </row>
    <row r="7" spans="1:26" ht="15.75" hidden="1" thickBot="1" x14ac:dyDescent="0.3">
      <c r="A7" s="6">
        <v>1</v>
      </c>
      <c r="B7" s="135" t="s">
        <v>17</v>
      </c>
      <c r="C7" s="8">
        <v>15</v>
      </c>
      <c r="D7" s="8">
        <v>5</v>
      </c>
      <c r="E7" s="10">
        <v>20</v>
      </c>
      <c r="F7" s="11">
        <v>0.4</v>
      </c>
      <c r="G7" s="9">
        <v>7</v>
      </c>
      <c r="H7" s="9"/>
      <c r="I7" s="9"/>
      <c r="J7" s="9">
        <v>0.1</v>
      </c>
      <c r="K7" s="9">
        <v>1.7</v>
      </c>
      <c r="L7" s="9"/>
      <c r="M7" s="9">
        <v>0.1</v>
      </c>
      <c r="N7" s="9">
        <f>M7*E7</f>
        <v>2</v>
      </c>
      <c r="O7" s="9"/>
      <c r="P7" s="9"/>
      <c r="Q7" s="9"/>
      <c r="R7" s="9"/>
      <c r="S7" s="6"/>
      <c r="T7" s="9"/>
    </row>
    <row r="8" spans="1:26" ht="15.75" hidden="1" thickBot="1" x14ac:dyDescent="0.3">
      <c r="A8" s="6">
        <v>2</v>
      </c>
      <c r="B8" s="135"/>
      <c r="C8" s="8">
        <v>19</v>
      </c>
      <c r="D8" s="8">
        <v>5</v>
      </c>
      <c r="E8" s="10">
        <f>17.3+2.4</f>
        <v>19.7</v>
      </c>
      <c r="F8" s="11">
        <v>0.4</v>
      </c>
      <c r="G8" s="9">
        <v>6.9</v>
      </c>
      <c r="H8" s="9"/>
      <c r="I8" s="9"/>
      <c r="J8" s="9">
        <v>0.1</v>
      </c>
      <c r="K8" s="9">
        <v>1.7</v>
      </c>
      <c r="L8" s="9"/>
      <c r="M8" s="9">
        <v>0.1</v>
      </c>
      <c r="N8" s="9">
        <f t="shared" ref="N8" si="0">M8*E8</f>
        <v>1.97</v>
      </c>
      <c r="O8" s="9"/>
      <c r="P8" s="9"/>
      <c r="Q8" s="9"/>
      <c r="R8" s="9"/>
      <c r="S8" s="6"/>
      <c r="T8" s="9"/>
    </row>
    <row r="9" spans="1:26" ht="15.75" hidden="1" thickBot="1" x14ac:dyDescent="0.3">
      <c r="A9" s="6">
        <v>3</v>
      </c>
      <c r="B9" s="135"/>
      <c r="C9" s="8" t="s">
        <v>18</v>
      </c>
      <c r="D9" s="8">
        <v>3</v>
      </c>
      <c r="E9" s="10">
        <f>14+2.3</f>
        <v>16.3</v>
      </c>
      <c r="F9" s="11">
        <v>0.4</v>
      </c>
      <c r="G9" s="9">
        <f t="shared" ref="G9" si="1">E9*F9</f>
        <v>6.5200000000000005</v>
      </c>
      <c r="H9" s="9"/>
      <c r="I9" s="9"/>
      <c r="J9" s="9">
        <v>0.1</v>
      </c>
      <c r="K9" s="9">
        <v>1.3</v>
      </c>
      <c r="L9" s="9"/>
      <c r="M9" s="9">
        <v>0.1</v>
      </c>
      <c r="N9" s="9">
        <v>1.7</v>
      </c>
      <c r="O9" s="9"/>
      <c r="P9" s="9"/>
      <c r="Q9" s="9"/>
      <c r="R9" s="9"/>
      <c r="S9" s="6"/>
      <c r="T9" s="9"/>
    </row>
    <row r="10" spans="1:26" ht="15.75" hidden="1" thickBot="1" x14ac:dyDescent="0.3">
      <c r="A10" s="6">
        <v>4</v>
      </c>
      <c r="B10" s="135" t="s">
        <v>19</v>
      </c>
      <c r="C10" s="8">
        <v>96</v>
      </c>
      <c r="D10" s="8">
        <v>5</v>
      </c>
      <c r="E10" s="12">
        <v>18.5</v>
      </c>
      <c r="F10" s="12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6"/>
      <c r="T10" s="9"/>
    </row>
    <row r="11" spans="1:26" ht="15.75" hidden="1" thickBot="1" x14ac:dyDescent="0.3">
      <c r="A11" s="6">
        <v>5</v>
      </c>
      <c r="B11" s="135"/>
      <c r="C11" s="8">
        <v>90</v>
      </c>
      <c r="D11" s="8">
        <v>5</v>
      </c>
      <c r="E11" s="12">
        <v>18.5</v>
      </c>
      <c r="F11" s="12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6"/>
      <c r="T11" s="9"/>
    </row>
    <row r="12" spans="1:26" ht="15.75" hidden="1" thickBot="1" x14ac:dyDescent="0.3">
      <c r="A12" s="6">
        <v>6</v>
      </c>
      <c r="B12" s="135"/>
      <c r="C12" s="8">
        <v>91</v>
      </c>
      <c r="D12" s="8">
        <v>2</v>
      </c>
      <c r="E12" s="12">
        <v>12.2</v>
      </c>
      <c r="F12" s="1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6"/>
      <c r="T12" s="9"/>
    </row>
    <row r="13" spans="1:26" ht="15.75" hidden="1" thickBot="1" x14ac:dyDescent="0.3">
      <c r="A13" s="6">
        <v>7</v>
      </c>
      <c r="B13" s="135"/>
      <c r="C13" s="8">
        <v>93</v>
      </c>
      <c r="D13" s="8">
        <v>2</v>
      </c>
      <c r="E13" s="12">
        <v>13</v>
      </c>
      <c r="F13" s="1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6"/>
      <c r="T13" s="9"/>
    </row>
    <row r="14" spans="1:26" ht="15.75" hidden="1" thickBot="1" x14ac:dyDescent="0.3">
      <c r="A14" s="6">
        <v>8</v>
      </c>
      <c r="B14" s="135"/>
      <c r="C14" s="8">
        <v>92</v>
      </c>
      <c r="D14" s="8">
        <v>2</v>
      </c>
      <c r="E14" s="12">
        <v>12.6</v>
      </c>
      <c r="F14" s="12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6"/>
      <c r="T14" s="9"/>
    </row>
    <row r="15" spans="1:26" ht="15.75" hidden="1" thickBot="1" x14ac:dyDescent="0.3">
      <c r="A15" s="6">
        <v>9</v>
      </c>
      <c r="B15" s="135"/>
      <c r="C15" s="8">
        <v>94</v>
      </c>
      <c r="D15" s="8">
        <v>2</v>
      </c>
      <c r="E15" s="12">
        <v>12.6</v>
      </c>
      <c r="F15" s="12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6"/>
      <c r="T15" s="9"/>
    </row>
    <row r="16" spans="1:26" s="15" customFormat="1" ht="16.5" hidden="1" thickBot="1" x14ac:dyDescent="0.3">
      <c r="A16" s="128" t="s">
        <v>20</v>
      </c>
      <c r="B16" s="129"/>
      <c r="C16" s="13">
        <f>A15</f>
        <v>9</v>
      </c>
      <c r="D16" s="13">
        <f>SUM(D7:D15)</f>
        <v>31</v>
      </c>
      <c r="E16" s="14"/>
      <c r="F16" s="14"/>
      <c r="G16" s="14"/>
      <c r="H16" s="14"/>
      <c r="I16" s="14"/>
      <c r="J16" s="14"/>
      <c r="K16" s="9"/>
      <c r="L16" s="14"/>
      <c r="M16" s="14"/>
      <c r="N16" s="14"/>
      <c r="O16" s="14"/>
      <c r="P16" s="14"/>
      <c r="Q16" s="14"/>
      <c r="R16" s="14"/>
      <c r="S16" s="13"/>
      <c r="T16" s="14"/>
    </row>
    <row r="17" spans="1:20" ht="38.25" hidden="1" customHeight="1" x14ac:dyDescent="0.35">
      <c r="A17" s="5" t="s">
        <v>21</v>
      </c>
      <c r="B17" s="6"/>
      <c r="D17" s="8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6"/>
      <c r="T17" s="9"/>
    </row>
    <row r="18" spans="1:20" ht="15.75" hidden="1" thickBot="1" x14ac:dyDescent="0.3">
      <c r="A18" s="6">
        <v>1</v>
      </c>
      <c r="B18" s="130" t="s">
        <v>22</v>
      </c>
      <c r="C18" s="8">
        <v>1</v>
      </c>
      <c r="D18" s="8">
        <v>6</v>
      </c>
      <c r="E18" s="10">
        <f>12.8+17.7</f>
        <v>30.5</v>
      </c>
      <c r="F18" s="11">
        <v>0.4</v>
      </c>
      <c r="G18" s="9">
        <v>11.2</v>
      </c>
      <c r="H18" s="9"/>
      <c r="I18" s="9"/>
      <c r="J18" s="9">
        <v>0.1</v>
      </c>
      <c r="K18" s="9">
        <v>2.5</v>
      </c>
      <c r="L18" s="9"/>
      <c r="M18" s="9">
        <v>0.1</v>
      </c>
      <c r="N18" s="9">
        <v>3.2</v>
      </c>
      <c r="O18" s="9"/>
      <c r="P18" s="9"/>
      <c r="Q18" s="9"/>
      <c r="R18" s="9"/>
      <c r="S18" s="6"/>
      <c r="T18" s="9"/>
    </row>
    <row r="19" spans="1:20" ht="15.75" hidden="1" thickBot="1" x14ac:dyDescent="0.3">
      <c r="A19" s="6">
        <v>2</v>
      </c>
      <c r="B19" s="134"/>
      <c r="C19" s="8">
        <v>5</v>
      </c>
      <c r="D19" s="8">
        <v>3</v>
      </c>
      <c r="E19" s="10">
        <v>17.8</v>
      </c>
      <c r="F19" s="11">
        <v>0.4</v>
      </c>
      <c r="G19" s="9">
        <v>6.1</v>
      </c>
      <c r="H19" s="9"/>
      <c r="I19" s="9"/>
      <c r="J19" s="9">
        <v>0.1</v>
      </c>
      <c r="K19" s="9">
        <v>1.5</v>
      </c>
      <c r="L19" s="9"/>
      <c r="M19" s="9">
        <v>0.1</v>
      </c>
      <c r="N19" s="9">
        <v>1.9</v>
      </c>
      <c r="O19" s="9"/>
      <c r="P19" s="9"/>
      <c r="Q19" s="9"/>
      <c r="R19" s="9"/>
      <c r="S19" s="6"/>
      <c r="T19" s="9"/>
    </row>
    <row r="20" spans="1:20" ht="15.75" hidden="1" thickBot="1" x14ac:dyDescent="0.3">
      <c r="A20" s="6">
        <v>3</v>
      </c>
      <c r="B20" s="134"/>
      <c r="C20" s="8">
        <v>6</v>
      </c>
      <c r="D20" s="8">
        <v>3</v>
      </c>
      <c r="E20" s="10">
        <v>17.5</v>
      </c>
      <c r="F20" s="11">
        <v>0.4</v>
      </c>
      <c r="G20" s="9">
        <v>6</v>
      </c>
      <c r="H20" s="9"/>
      <c r="I20" s="9"/>
      <c r="J20" s="9">
        <v>0.1</v>
      </c>
      <c r="K20" s="9">
        <v>1.5</v>
      </c>
      <c r="L20" s="9"/>
      <c r="M20" s="9">
        <v>0.1</v>
      </c>
      <c r="N20" s="9">
        <v>1.9</v>
      </c>
      <c r="O20" s="9"/>
      <c r="P20" s="9"/>
      <c r="Q20" s="9"/>
      <c r="R20" s="9"/>
      <c r="S20" s="6"/>
      <c r="T20" s="9"/>
    </row>
    <row r="21" spans="1:20" ht="15.75" hidden="1" thickBot="1" x14ac:dyDescent="0.3">
      <c r="A21" s="6">
        <v>4</v>
      </c>
      <c r="B21" s="134"/>
      <c r="C21" s="8">
        <v>7</v>
      </c>
      <c r="D21" s="8">
        <v>3</v>
      </c>
      <c r="E21" s="10">
        <v>15.6</v>
      </c>
      <c r="F21" s="11">
        <v>0.4</v>
      </c>
      <c r="G21" s="9">
        <f t="shared" ref="G21:G22" si="2">E21*F21</f>
        <v>6.24</v>
      </c>
      <c r="H21" s="9"/>
      <c r="I21" s="9"/>
      <c r="J21" s="9">
        <v>0.1</v>
      </c>
      <c r="K21" s="9">
        <v>1.3</v>
      </c>
      <c r="L21" s="9"/>
      <c r="M21" s="9">
        <v>0.1</v>
      </c>
      <c r="N21" s="9">
        <v>1.7</v>
      </c>
      <c r="O21" s="9"/>
      <c r="P21" s="9"/>
      <c r="Q21" s="9"/>
      <c r="R21" s="9"/>
      <c r="S21" s="6"/>
      <c r="T21" s="9"/>
    </row>
    <row r="22" spans="1:20" ht="15.75" hidden="1" thickBot="1" x14ac:dyDescent="0.3">
      <c r="A22" s="6">
        <v>5</v>
      </c>
      <c r="B22" s="134"/>
      <c r="C22" s="8">
        <v>8</v>
      </c>
      <c r="D22" s="8">
        <v>3</v>
      </c>
      <c r="E22" s="10">
        <v>17.3</v>
      </c>
      <c r="F22" s="11">
        <v>0.4</v>
      </c>
      <c r="G22" s="9">
        <f t="shared" si="2"/>
        <v>6.9200000000000008</v>
      </c>
      <c r="H22" s="9"/>
      <c r="I22" s="9"/>
      <c r="J22" s="9">
        <v>0.1</v>
      </c>
      <c r="K22" s="9">
        <v>1.4</v>
      </c>
      <c r="L22" s="9"/>
      <c r="M22" s="9">
        <v>0.1</v>
      </c>
      <c r="N22" s="9">
        <v>1.8</v>
      </c>
      <c r="O22" s="9"/>
      <c r="P22" s="9"/>
      <c r="Q22" s="9"/>
      <c r="R22" s="9"/>
      <c r="S22" s="6"/>
      <c r="T22" s="9"/>
    </row>
    <row r="23" spans="1:20" ht="15.75" hidden="1" thickBot="1" x14ac:dyDescent="0.3">
      <c r="A23" s="6">
        <v>6</v>
      </c>
      <c r="B23" s="134"/>
      <c r="C23" s="8">
        <v>13</v>
      </c>
      <c r="D23" s="8">
        <v>3</v>
      </c>
      <c r="E23" s="10">
        <v>17.7</v>
      </c>
      <c r="F23" s="11">
        <v>0.4</v>
      </c>
      <c r="G23" s="9">
        <v>6.1</v>
      </c>
      <c r="H23" s="9"/>
      <c r="I23" s="9"/>
      <c r="J23" s="9">
        <v>0.1</v>
      </c>
      <c r="K23" s="9">
        <v>1.5</v>
      </c>
      <c r="L23" s="9"/>
      <c r="M23" s="9">
        <v>0.1</v>
      </c>
      <c r="N23" s="9">
        <v>1.9</v>
      </c>
      <c r="O23" s="9"/>
      <c r="P23" s="9"/>
      <c r="Q23" s="9"/>
      <c r="R23" s="9"/>
      <c r="S23" s="6"/>
      <c r="T23" s="9"/>
    </row>
    <row r="24" spans="1:20" ht="15.75" hidden="1" thickBot="1" x14ac:dyDescent="0.3">
      <c r="A24" s="6">
        <v>7</v>
      </c>
      <c r="B24" s="131"/>
      <c r="C24" s="8">
        <v>14</v>
      </c>
      <c r="D24" s="8">
        <v>3</v>
      </c>
      <c r="E24" s="10">
        <v>17.600000000000001</v>
      </c>
      <c r="F24" s="11">
        <v>0.4</v>
      </c>
      <c r="G24" s="9">
        <v>6</v>
      </c>
      <c r="H24" s="9"/>
      <c r="I24" s="9"/>
      <c r="J24" s="9">
        <v>0.1</v>
      </c>
      <c r="K24" s="9">
        <v>1.6</v>
      </c>
      <c r="L24" s="9"/>
      <c r="M24" s="9">
        <v>0.1</v>
      </c>
      <c r="N24" s="9">
        <v>1.9</v>
      </c>
      <c r="O24" s="9"/>
      <c r="P24" s="9"/>
      <c r="Q24" s="9"/>
      <c r="R24" s="9"/>
      <c r="S24" s="6"/>
      <c r="T24" s="9"/>
    </row>
    <row r="25" spans="1:20" ht="15.75" hidden="1" thickBot="1" x14ac:dyDescent="0.3">
      <c r="A25" s="6">
        <v>8</v>
      </c>
      <c r="B25" s="130" t="s">
        <v>23</v>
      </c>
      <c r="C25" s="8">
        <v>31</v>
      </c>
      <c r="D25" s="8">
        <v>3</v>
      </c>
      <c r="E25" s="16">
        <f>17.1+1.1</f>
        <v>18.200000000000003</v>
      </c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6"/>
      <c r="T25" s="9"/>
    </row>
    <row r="26" spans="1:20" ht="15.75" hidden="1" thickBot="1" x14ac:dyDescent="0.3">
      <c r="A26" s="6">
        <v>9</v>
      </c>
      <c r="B26" s="134"/>
      <c r="C26" s="8">
        <v>34</v>
      </c>
      <c r="D26" s="8">
        <v>3</v>
      </c>
      <c r="E26" s="16">
        <v>17.899999999999999</v>
      </c>
      <c r="F26" s="16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6"/>
      <c r="T26" s="9"/>
    </row>
    <row r="27" spans="1:20" ht="15.75" hidden="1" thickBot="1" x14ac:dyDescent="0.3">
      <c r="A27" s="6">
        <v>10</v>
      </c>
      <c r="B27" s="134"/>
      <c r="C27" s="8">
        <v>35</v>
      </c>
      <c r="D27" s="8">
        <v>3</v>
      </c>
      <c r="E27" s="16">
        <v>17.899999999999999</v>
      </c>
      <c r="F27" s="16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6"/>
      <c r="T27" s="9"/>
    </row>
    <row r="28" spans="1:20" ht="15.75" hidden="1" thickBot="1" x14ac:dyDescent="0.3">
      <c r="A28" s="6">
        <v>11</v>
      </c>
      <c r="B28" s="131"/>
      <c r="C28" s="8">
        <v>38</v>
      </c>
      <c r="D28" s="8">
        <v>3</v>
      </c>
      <c r="E28" s="16">
        <v>18.2</v>
      </c>
      <c r="F28" s="16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6"/>
      <c r="T28" s="9"/>
    </row>
    <row r="29" spans="1:20" ht="15.75" hidden="1" thickBot="1" x14ac:dyDescent="0.3">
      <c r="A29" s="6">
        <v>12</v>
      </c>
      <c r="B29" s="130" t="s">
        <v>19</v>
      </c>
      <c r="C29" s="8">
        <v>45</v>
      </c>
      <c r="D29" s="8">
        <v>3</v>
      </c>
      <c r="E29" s="12">
        <v>18.2</v>
      </c>
      <c r="F29" s="12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6"/>
      <c r="T29" s="9"/>
    </row>
    <row r="30" spans="1:20" ht="15.75" hidden="1" thickBot="1" x14ac:dyDescent="0.3">
      <c r="A30" s="6">
        <v>13</v>
      </c>
      <c r="B30" s="134"/>
      <c r="C30" s="8">
        <v>48</v>
      </c>
      <c r="D30" s="8">
        <v>3</v>
      </c>
      <c r="E30" s="12">
        <v>17.899999999999999</v>
      </c>
      <c r="F30" s="12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6"/>
      <c r="T30" s="9"/>
    </row>
    <row r="31" spans="1:20" ht="15.75" hidden="1" thickBot="1" x14ac:dyDescent="0.3">
      <c r="A31" s="6">
        <v>14</v>
      </c>
      <c r="B31" s="134"/>
      <c r="C31" s="8">
        <v>49</v>
      </c>
      <c r="D31" s="8">
        <v>3</v>
      </c>
      <c r="E31" s="12">
        <v>17.899999999999999</v>
      </c>
      <c r="F31" s="12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6"/>
      <c r="T31" s="9"/>
    </row>
    <row r="32" spans="1:20" ht="15.75" hidden="1" thickBot="1" x14ac:dyDescent="0.3">
      <c r="A32" s="6">
        <v>15</v>
      </c>
      <c r="B32" s="131"/>
      <c r="C32" s="17">
        <v>52</v>
      </c>
      <c r="D32" s="8">
        <v>3</v>
      </c>
      <c r="E32" s="12">
        <v>18.2</v>
      </c>
      <c r="F32" s="1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6"/>
      <c r="T32" s="9"/>
    </row>
    <row r="33" spans="1:20" ht="16.5" hidden="1" thickBot="1" x14ac:dyDescent="0.3">
      <c r="A33" s="128" t="s">
        <v>20</v>
      </c>
      <c r="B33" s="129"/>
      <c r="C33" s="13">
        <f>A32</f>
        <v>15</v>
      </c>
      <c r="D33" s="13">
        <f>SUM(D18:D32)</f>
        <v>48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6"/>
      <c r="T33" s="9"/>
    </row>
    <row r="34" spans="1:20" ht="23.25" hidden="1" customHeight="1" x14ac:dyDescent="0.35">
      <c r="A34" s="5" t="s">
        <v>24</v>
      </c>
      <c r="B34" s="6"/>
      <c r="C34" s="8"/>
      <c r="D34" s="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6"/>
      <c r="T34" s="9"/>
    </row>
    <row r="35" spans="1:20" ht="15.75" hidden="1" thickBot="1" x14ac:dyDescent="0.3">
      <c r="A35" s="6">
        <v>1</v>
      </c>
      <c r="B35" s="6" t="s">
        <v>25</v>
      </c>
      <c r="C35" s="8">
        <v>9</v>
      </c>
      <c r="D35" s="8">
        <v>4</v>
      </c>
      <c r="E35" s="11">
        <f>12.8+12.8+2.5+2.8</f>
        <v>30.900000000000002</v>
      </c>
      <c r="F35" s="11">
        <v>0.4</v>
      </c>
      <c r="G35" s="9">
        <v>11.4</v>
      </c>
      <c r="H35" s="9"/>
      <c r="I35" s="9"/>
      <c r="J35" s="9">
        <v>0.1</v>
      </c>
      <c r="K35" s="9">
        <v>2.5</v>
      </c>
      <c r="L35" s="9"/>
      <c r="M35" s="9">
        <v>0.1</v>
      </c>
      <c r="N35" s="9">
        <f t="shared" ref="N35" si="3">M35*E35</f>
        <v>3.0900000000000003</v>
      </c>
      <c r="O35" s="9"/>
      <c r="P35" s="9"/>
      <c r="Q35" s="9"/>
      <c r="R35" s="9"/>
      <c r="S35" s="6"/>
      <c r="T35" s="9"/>
    </row>
    <row r="36" spans="1:20" ht="16.5" hidden="1" thickBot="1" x14ac:dyDescent="0.3">
      <c r="A36" s="128" t="s">
        <v>20</v>
      </c>
      <c r="B36" s="129"/>
      <c r="C36" s="13">
        <f>A35</f>
        <v>1</v>
      </c>
      <c r="D36" s="13">
        <f>SUM(D35)</f>
        <v>4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6"/>
      <c r="T36" s="9"/>
    </row>
    <row r="37" spans="1:20" ht="17.25" hidden="1" customHeight="1" x14ac:dyDescent="0.35">
      <c r="A37" s="5" t="s">
        <v>26</v>
      </c>
      <c r="B37" s="6"/>
      <c r="C37" s="8"/>
      <c r="D37" s="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6"/>
      <c r="T37" s="9"/>
    </row>
    <row r="38" spans="1:20" ht="15.75" hidden="1" thickBot="1" x14ac:dyDescent="0.3">
      <c r="A38" s="6">
        <v>1</v>
      </c>
      <c r="B38" s="130" t="s">
        <v>25</v>
      </c>
      <c r="C38" s="8">
        <v>3</v>
      </c>
      <c r="D38" s="8">
        <v>2</v>
      </c>
      <c r="E38" s="10">
        <v>13.6</v>
      </c>
      <c r="F38" s="11">
        <v>0.4</v>
      </c>
      <c r="G38" s="9">
        <f>E38*F38</f>
        <v>5.44</v>
      </c>
      <c r="H38" s="9"/>
      <c r="I38" s="9"/>
      <c r="J38" s="9">
        <v>0.1</v>
      </c>
      <c r="K38" s="9">
        <v>1.2</v>
      </c>
      <c r="L38" s="9"/>
      <c r="M38" s="9">
        <v>0.1</v>
      </c>
      <c r="N38" s="9">
        <f t="shared" ref="N38:N42" si="4">M38*E38</f>
        <v>1.36</v>
      </c>
      <c r="O38" s="9"/>
      <c r="P38" s="9"/>
      <c r="Q38" s="9"/>
      <c r="R38" s="9"/>
      <c r="S38" s="6"/>
      <c r="T38" s="9"/>
    </row>
    <row r="39" spans="1:20" ht="15.75" hidden="1" thickBot="1" x14ac:dyDescent="0.3">
      <c r="A39" s="6">
        <v>2</v>
      </c>
      <c r="B39" s="134"/>
      <c r="C39" s="8">
        <v>4</v>
      </c>
      <c r="D39" s="8">
        <v>2</v>
      </c>
      <c r="E39" s="10">
        <v>13.1</v>
      </c>
      <c r="F39" s="11">
        <v>0.4</v>
      </c>
      <c r="G39" s="9">
        <f t="shared" ref="G39:G42" si="5">E39*F39</f>
        <v>5.24</v>
      </c>
      <c r="H39" s="9"/>
      <c r="I39" s="9"/>
      <c r="J39" s="9">
        <v>0.1</v>
      </c>
      <c r="K39" s="9">
        <v>1.1000000000000001</v>
      </c>
      <c r="L39" s="9"/>
      <c r="M39" s="9">
        <v>0.1</v>
      </c>
      <c r="N39" s="9">
        <f t="shared" si="4"/>
        <v>1.31</v>
      </c>
      <c r="O39" s="9"/>
      <c r="P39" s="9"/>
      <c r="Q39" s="9"/>
      <c r="R39" s="9"/>
      <c r="S39" s="6"/>
      <c r="T39" s="9"/>
    </row>
    <row r="40" spans="1:20" ht="15.75" hidden="1" thickBot="1" x14ac:dyDescent="0.3">
      <c r="A40" s="6">
        <v>3</v>
      </c>
      <c r="B40" s="134"/>
      <c r="C40" s="8">
        <v>10</v>
      </c>
      <c r="D40" s="8">
        <v>2</v>
      </c>
      <c r="E40" s="10">
        <v>12.7</v>
      </c>
      <c r="F40" s="11">
        <v>0.4</v>
      </c>
      <c r="G40" s="9">
        <f t="shared" si="5"/>
        <v>5.08</v>
      </c>
      <c r="H40" s="9"/>
      <c r="I40" s="9"/>
      <c r="J40" s="9">
        <v>0.1</v>
      </c>
      <c r="K40" s="9">
        <v>1.1000000000000001</v>
      </c>
      <c r="L40" s="9"/>
      <c r="M40" s="9">
        <v>0.1</v>
      </c>
      <c r="N40" s="9">
        <f t="shared" si="4"/>
        <v>1.27</v>
      </c>
      <c r="O40" s="9"/>
      <c r="P40" s="9"/>
      <c r="Q40" s="9"/>
      <c r="R40" s="9"/>
      <c r="S40" s="6"/>
      <c r="T40" s="9"/>
    </row>
    <row r="41" spans="1:20" ht="15.75" hidden="1" thickBot="1" x14ac:dyDescent="0.3">
      <c r="A41" s="6">
        <v>4</v>
      </c>
      <c r="B41" s="134"/>
      <c r="C41" s="8">
        <v>11</v>
      </c>
      <c r="D41" s="8">
        <v>2</v>
      </c>
      <c r="E41" s="10">
        <v>13</v>
      </c>
      <c r="F41" s="11">
        <v>0.4</v>
      </c>
      <c r="G41" s="9">
        <f t="shared" si="5"/>
        <v>5.2</v>
      </c>
      <c r="H41" s="9"/>
      <c r="I41" s="9"/>
      <c r="J41" s="9">
        <v>0.1</v>
      </c>
      <c r="K41" s="9">
        <v>1.1000000000000001</v>
      </c>
      <c r="L41" s="9"/>
      <c r="M41" s="9">
        <v>0.1</v>
      </c>
      <c r="N41" s="9">
        <f t="shared" si="4"/>
        <v>1.3</v>
      </c>
      <c r="O41" s="9"/>
      <c r="P41" s="9"/>
      <c r="Q41" s="9"/>
      <c r="R41" s="9"/>
      <c r="S41" s="6"/>
      <c r="T41" s="9"/>
    </row>
    <row r="42" spans="1:20" ht="15.75" hidden="1" thickBot="1" x14ac:dyDescent="0.3">
      <c r="A42" s="6">
        <v>5</v>
      </c>
      <c r="B42" s="131"/>
      <c r="C42" s="8">
        <v>12</v>
      </c>
      <c r="D42" s="8">
        <v>2</v>
      </c>
      <c r="E42" s="10">
        <v>12.7</v>
      </c>
      <c r="F42" s="11">
        <v>0.4</v>
      </c>
      <c r="G42" s="9">
        <f t="shared" si="5"/>
        <v>5.08</v>
      </c>
      <c r="H42" s="9"/>
      <c r="I42" s="9"/>
      <c r="J42" s="9">
        <v>0.1</v>
      </c>
      <c r="K42" s="9">
        <v>1.1000000000000001</v>
      </c>
      <c r="L42" s="9"/>
      <c r="M42" s="9">
        <v>0.1</v>
      </c>
      <c r="N42" s="9">
        <f t="shared" si="4"/>
        <v>1.27</v>
      </c>
      <c r="O42" s="9"/>
      <c r="P42" s="9"/>
      <c r="Q42" s="9"/>
      <c r="R42" s="9"/>
      <c r="S42" s="6"/>
      <c r="T42" s="9"/>
    </row>
    <row r="43" spans="1:20" ht="15.75" hidden="1" thickBot="1" x14ac:dyDescent="0.3">
      <c r="A43" s="6">
        <v>6</v>
      </c>
      <c r="B43" s="130" t="s">
        <v>27</v>
      </c>
      <c r="C43" s="8">
        <v>32</v>
      </c>
      <c r="D43" s="8">
        <v>2</v>
      </c>
      <c r="E43" s="16">
        <v>12.6</v>
      </c>
      <c r="F43" s="16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6"/>
      <c r="T43" s="9"/>
    </row>
    <row r="44" spans="1:20" ht="15.75" hidden="1" thickBot="1" x14ac:dyDescent="0.3">
      <c r="A44" s="6">
        <v>7</v>
      </c>
      <c r="B44" s="134"/>
      <c r="C44" s="8">
        <v>33</v>
      </c>
      <c r="D44" s="8">
        <v>2</v>
      </c>
      <c r="E44" s="16">
        <v>12.6</v>
      </c>
      <c r="F44" s="16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6"/>
      <c r="T44" s="9"/>
    </row>
    <row r="45" spans="1:20" ht="15.75" hidden="1" thickBot="1" x14ac:dyDescent="0.3">
      <c r="A45" s="6">
        <v>8</v>
      </c>
      <c r="B45" s="134"/>
      <c r="C45" s="8">
        <v>36</v>
      </c>
      <c r="D45" s="8">
        <v>2</v>
      </c>
      <c r="E45" s="16">
        <v>12.6</v>
      </c>
      <c r="F45" s="1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6"/>
      <c r="T45" s="9"/>
    </row>
    <row r="46" spans="1:20" ht="15.75" hidden="1" thickBot="1" x14ac:dyDescent="0.3">
      <c r="A46" s="6">
        <v>9</v>
      </c>
      <c r="B46" s="131"/>
      <c r="C46" s="8">
        <v>37</v>
      </c>
      <c r="D46" s="8">
        <v>2</v>
      </c>
      <c r="E46" s="16">
        <v>12.6</v>
      </c>
      <c r="F46" s="1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6"/>
      <c r="T46" s="9"/>
    </row>
    <row r="47" spans="1:20" ht="15.75" hidden="1" thickBot="1" x14ac:dyDescent="0.3">
      <c r="A47" s="6">
        <v>10</v>
      </c>
      <c r="B47" s="130" t="s">
        <v>28</v>
      </c>
      <c r="C47" s="8">
        <v>46</v>
      </c>
      <c r="D47" s="8">
        <v>2</v>
      </c>
      <c r="E47" s="12">
        <v>12.6</v>
      </c>
      <c r="F47" s="12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6"/>
      <c r="T47" s="9"/>
    </row>
    <row r="48" spans="1:20" ht="15.75" hidden="1" thickBot="1" x14ac:dyDescent="0.3">
      <c r="A48" s="6">
        <v>11</v>
      </c>
      <c r="B48" s="134"/>
      <c r="C48" s="8">
        <v>47</v>
      </c>
      <c r="D48" s="8">
        <v>2</v>
      </c>
      <c r="E48" s="12">
        <v>12.6</v>
      </c>
      <c r="F48" s="12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6"/>
      <c r="T48" s="9"/>
    </row>
    <row r="49" spans="1:20" ht="15.75" hidden="1" thickBot="1" x14ac:dyDescent="0.3">
      <c r="A49" s="6">
        <v>12</v>
      </c>
      <c r="B49" s="134"/>
      <c r="C49" s="17">
        <v>50</v>
      </c>
      <c r="D49" s="8">
        <v>2</v>
      </c>
      <c r="E49" s="12">
        <v>12.6</v>
      </c>
      <c r="F49" s="12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6"/>
      <c r="T49" s="9"/>
    </row>
    <row r="50" spans="1:20" ht="15.75" hidden="1" thickBot="1" x14ac:dyDescent="0.3">
      <c r="A50" s="6">
        <v>13</v>
      </c>
      <c r="B50" s="131"/>
      <c r="C50" s="17">
        <v>51</v>
      </c>
      <c r="D50" s="8">
        <v>2</v>
      </c>
      <c r="E50" s="12">
        <v>12.6</v>
      </c>
      <c r="F50" s="12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6"/>
      <c r="T50" s="9"/>
    </row>
    <row r="51" spans="1:20" ht="16.5" hidden="1" thickBot="1" x14ac:dyDescent="0.3">
      <c r="A51" s="128" t="s">
        <v>20</v>
      </c>
      <c r="B51" s="129"/>
      <c r="C51" s="13">
        <f>A50</f>
        <v>13</v>
      </c>
      <c r="D51" s="13">
        <f>SUM(D38:D50)</f>
        <v>26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6"/>
      <c r="T51" s="9"/>
    </row>
    <row r="52" spans="1:20" ht="18.75" hidden="1" customHeight="1" x14ac:dyDescent="0.35">
      <c r="A52" s="5" t="s">
        <v>29</v>
      </c>
      <c r="B52" s="18"/>
      <c r="C52" s="13"/>
      <c r="D52" s="13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6"/>
      <c r="T52" s="9"/>
    </row>
    <row r="53" spans="1:20" ht="16.5" hidden="1" thickBot="1" x14ac:dyDescent="0.3">
      <c r="A53" s="19">
        <v>1</v>
      </c>
      <c r="B53" s="20" t="s">
        <v>25</v>
      </c>
      <c r="C53" s="21" t="s">
        <v>30</v>
      </c>
      <c r="D53" s="21">
        <v>2</v>
      </c>
      <c r="E53" s="11">
        <v>16.5</v>
      </c>
      <c r="F53" s="11">
        <v>0.4</v>
      </c>
      <c r="G53" s="9">
        <f>E53*F53</f>
        <v>6.6000000000000005</v>
      </c>
      <c r="H53" s="9"/>
      <c r="I53" s="9"/>
      <c r="J53" s="9">
        <v>0.1</v>
      </c>
      <c r="K53" s="9">
        <v>1.5</v>
      </c>
      <c r="L53" s="9"/>
      <c r="M53" s="9">
        <v>0.1</v>
      </c>
      <c r="N53" s="9">
        <f t="shared" ref="N53" si="6">M53*E53</f>
        <v>1.6500000000000001</v>
      </c>
      <c r="O53" s="9"/>
      <c r="P53" s="9"/>
      <c r="Q53" s="9"/>
      <c r="R53" s="9"/>
      <c r="S53" s="6"/>
      <c r="T53" s="9"/>
    </row>
    <row r="54" spans="1:20" ht="16.5" hidden="1" thickBot="1" x14ac:dyDescent="0.3">
      <c r="A54" s="19">
        <v>2</v>
      </c>
      <c r="B54" s="20" t="s">
        <v>27</v>
      </c>
      <c r="C54" s="21">
        <v>43</v>
      </c>
      <c r="D54" s="21">
        <v>2</v>
      </c>
      <c r="E54" s="16">
        <f>16.8</f>
        <v>16.8</v>
      </c>
      <c r="F54" s="1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6"/>
      <c r="T54" s="9"/>
    </row>
    <row r="55" spans="1:20" ht="16.5" hidden="1" thickBot="1" x14ac:dyDescent="0.3">
      <c r="A55" s="19">
        <v>3</v>
      </c>
      <c r="B55" s="20" t="s">
        <v>19</v>
      </c>
      <c r="C55" s="21">
        <v>44</v>
      </c>
      <c r="D55" s="21">
        <v>2</v>
      </c>
      <c r="E55" s="12">
        <v>16.8</v>
      </c>
      <c r="F55" s="12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6"/>
      <c r="T55" s="9"/>
    </row>
    <row r="56" spans="1:20" ht="16.5" hidden="1" thickBot="1" x14ac:dyDescent="0.3">
      <c r="A56" s="128" t="s">
        <v>20</v>
      </c>
      <c r="B56" s="129"/>
      <c r="C56" s="13">
        <f>A55</f>
        <v>3</v>
      </c>
      <c r="D56" s="13">
        <f>SUM(D53:D55)</f>
        <v>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6"/>
      <c r="T56" s="9"/>
    </row>
    <row r="57" spans="1:20" ht="15" hidden="1" customHeight="1" x14ac:dyDescent="0.35">
      <c r="A57" s="5" t="s">
        <v>31</v>
      </c>
      <c r="B57" s="6"/>
      <c r="C57" s="8"/>
      <c r="D57" s="8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6"/>
      <c r="T57" s="9"/>
    </row>
    <row r="58" spans="1:20" ht="15.75" hidden="1" thickBot="1" x14ac:dyDescent="0.3">
      <c r="A58" s="6">
        <v>1</v>
      </c>
      <c r="B58" s="6" t="s">
        <v>25</v>
      </c>
      <c r="C58" s="8">
        <v>2</v>
      </c>
      <c r="D58" s="8">
        <v>1</v>
      </c>
      <c r="E58" s="11">
        <f>4.4+11.8+12</f>
        <v>28.200000000000003</v>
      </c>
      <c r="F58" s="11">
        <v>0.4</v>
      </c>
      <c r="G58" s="9">
        <v>10.3</v>
      </c>
      <c r="H58" s="9"/>
      <c r="I58" s="9"/>
      <c r="J58" s="9">
        <v>0.1</v>
      </c>
      <c r="K58" s="9">
        <v>2.6</v>
      </c>
      <c r="L58" s="9"/>
      <c r="M58" s="9">
        <v>0.1</v>
      </c>
      <c r="N58" s="9">
        <f t="shared" ref="N58" si="7">M58*E58</f>
        <v>2.8200000000000003</v>
      </c>
      <c r="O58" s="9"/>
      <c r="P58" s="9"/>
      <c r="Q58" s="9"/>
      <c r="R58" s="9"/>
      <c r="S58" s="6"/>
      <c r="T58" s="9"/>
    </row>
    <row r="59" spans="1:20" ht="16.5" hidden="1" thickBot="1" x14ac:dyDescent="0.3">
      <c r="A59" s="128" t="s">
        <v>20</v>
      </c>
      <c r="B59" s="129"/>
      <c r="C59" s="13">
        <f>A58</f>
        <v>1</v>
      </c>
      <c r="D59" s="13">
        <f>SUM(D58)</f>
        <v>1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6"/>
      <c r="T59" s="9"/>
    </row>
    <row r="60" spans="1:20" ht="18" hidden="1" customHeight="1" x14ac:dyDescent="0.35">
      <c r="A60" s="5" t="s">
        <v>32</v>
      </c>
      <c r="B60" s="6"/>
      <c r="C60" s="8"/>
      <c r="D60" s="8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6"/>
      <c r="T60" s="9"/>
    </row>
    <row r="61" spans="1:20" ht="15.75" hidden="1" thickBot="1" x14ac:dyDescent="0.3">
      <c r="A61" s="6">
        <v>1</v>
      </c>
      <c r="B61" s="130" t="s">
        <v>27</v>
      </c>
      <c r="C61" s="8">
        <v>39</v>
      </c>
      <c r="D61" s="8">
        <v>1</v>
      </c>
      <c r="E61" s="16">
        <v>30.9</v>
      </c>
      <c r="F61" s="1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6"/>
      <c r="T61" s="9"/>
    </row>
    <row r="62" spans="1:20" ht="15.75" hidden="1" thickBot="1" x14ac:dyDescent="0.3">
      <c r="A62" s="6">
        <v>2</v>
      </c>
      <c r="B62" s="131"/>
      <c r="C62" s="8">
        <v>40</v>
      </c>
      <c r="D62" s="8">
        <v>1</v>
      </c>
      <c r="E62" s="16">
        <v>31.4</v>
      </c>
      <c r="F62" s="1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6"/>
      <c r="T62" s="9"/>
    </row>
    <row r="63" spans="1:20" ht="15.75" hidden="1" thickBot="1" x14ac:dyDescent="0.3">
      <c r="A63" s="22">
        <v>3</v>
      </c>
      <c r="B63" s="23" t="s">
        <v>19</v>
      </c>
      <c r="C63" s="8">
        <v>53</v>
      </c>
      <c r="D63" s="8">
        <v>1</v>
      </c>
      <c r="E63" s="12">
        <v>30.8</v>
      </c>
      <c r="F63" s="12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6"/>
      <c r="T63" s="9"/>
    </row>
    <row r="64" spans="1:20" ht="16.5" hidden="1" thickBot="1" x14ac:dyDescent="0.3">
      <c r="A64" s="128" t="s">
        <v>20</v>
      </c>
      <c r="B64" s="129"/>
      <c r="C64" s="13">
        <f>A63</f>
        <v>3</v>
      </c>
      <c r="D64" s="13">
        <f>SUM(D61:D63)</f>
        <v>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6"/>
      <c r="T64" s="9"/>
    </row>
    <row r="65" spans="1:25" ht="18.75" hidden="1" customHeight="1" x14ac:dyDescent="0.35">
      <c r="A65" s="5" t="s">
        <v>33</v>
      </c>
      <c r="B65" s="6"/>
      <c r="C65" s="8"/>
      <c r="D65" s="8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6"/>
      <c r="T65" s="9"/>
    </row>
    <row r="66" spans="1:25" ht="15.75" hidden="1" thickBot="1" x14ac:dyDescent="0.3">
      <c r="A66" s="6">
        <v>1</v>
      </c>
      <c r="B66" s="130" t="s">
        <v>27</v>
      </c>
      <c r="C66" s="8">
        <v>41</v>
      </c>
      <c r="D66" s="8">
        <v>2</v>
      </c>
      <c r="E66" s="16">
        <v>30.9</v>
      </c>
      <c r="F66" s="1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6"/>
      <c r="T66" s="9"/>
    </row>
    <row r="67" spans="1:25" ht="15.75" hidden="1" thickBot="1" x14ac:dyDescent="0.3">
      <c r="A67" s="6">
        <v>2</v>
      </c>
      <c r="B67" s="131"/>
      <c r="C67" s="8">
        <v>42</v>
      </c>
      <c r="D67" s="8">
        <v>2</v>
      </c>
      <c r="E67" s="16">
        <v>31.4</v>
      </c>
      <c r="F67" s="1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6"/>
      <c r="T67" s="9"/>
    </row>
    <row r="68" spans="1:25" ht="16.5" hidden="1" thickBot="1" x14ac:dyDescent="0.3">
      <c r="A68" s="128" t="s">
        <v>20</v>
      </c>
      <c r="B68" s="129"/>
      <c r="C68" s="13">
        <f>A67</f>
        <v>2</v>
      </c>
      <c r="D68" s="13">
        <f>SUM(D66:D67)</f>
        <v>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6"/>
      <c r="T68" s="9"/>
    </row>
    <row r="69" spans="1:25" ht="13.5" hidden="1" customHeight="1" x14ac:dyDescent="0.25">
      <c r="A69" s="24"/>
      <c r="B69" s="18"/>
      <c r="C69" s="13"/>
      <c r="D69" s="13"/>
      <c r="E69" s="9"/>
      <c r="F69" s="9"/>
      <c r="G69" s="25">
        <f>SUM(G7:G68)</f>
        <v>123.32</v>
      </c>
      <c r="H69" s="26">
        <f t="shared" ref="H69:Q69" si="8">SUM(H7:H68)</f>
        <v>0</v>
      </c>
      <c r="I69" s="26">
        <f t="shared" si="8"/>
        <v>0</v>
      </c>
      <c r="J69" s="26">
        <f t="shared" si="8"/>
        <v>1.8000000000000005</v>
      </c>
      <c r="K69" s="25">
        <f t="shared" si="8"/>
        <v>28.200000000000006</v>
      </c>
      <c r="L69" s="26">
        <f t="shared" si="8"/>
        <v>0</v>
      </c>
      <c r="M69" s="26"/>
      <c r="N69" s="25">
        <f t="shared" si="8"/>
        <v>34.039999999999992</v>
      </c>
      <c r="O69" s="26">
        <f t="shared" si="8"/>
        <v>0</v>
      </c>
      <c r="P69" s="26">
        <f t="shared" si="8"/>
        <v>0</v>
      </c>
      <c r="Q69" s="26">
        <f t="shared" si="8"/>
        <v>0</v>
      </c>
      <c r="R69" s="26"/>
      <c r="S69" s="6"/>
      <c r="T69" s="26"/>
    </row>
    <row r="70" spans="1:25" ht="8.25" hidden="1" customHeight="1" x14ac:dyDescent="0.25">
      <c r="A70" s="27"/>
      <c r="B70" s="27"/>
      <c r="C70" s="28"/>
      <c r="D70" s="28"/>
      <c r="E70" s="32"/>
      <c r="F70" s="32"/>
      <c r="G70" s="33"/>
      <c r="H70" s="32"/>
      <c r="I70" s="32"/>
      <c r="J70" s="32"/>
      <c r="K70" s="33"/>
      <c r="L70" s="32"/>
      <c r="M70" s="32"/>
      <c r="N70" s="33"/>
      <c r="O70" s="32"/>
      <c r="P70" s="32"/>
      <c r="Q70" s="32"/>
      <c r="R70" s="32"/>
      <c r="S70" s="27"/>
      <c r="T70" s="32"/>
    </row>
    <row r="71" spans="1:25" ht="62.25" customHeight="1" x14ac:dyDescent="0.25">
      <c r="A71" s="118" t="s">
        <v>47</v>
      </c>
      <c r="B71" s="119"/>
      <c r="C71" s="56">
        <f>C68+C64+C59+C56+C36+C33+C16+C51</f>
        <v>47</v>
      </c>
      <c r="D71" s="56">
        <f>D68+D64+D59+D56+D36+D33+D16+D51</f>
        <v>123</v>
      </c>
      <c r="E71" s="57">
        <f>SUM(E7:E70)</f>
        <v>852.3</v>
      </c>
      <c r="F71" s="57"/>
      <c r="G71" s="58">
        <f>84.3+9.3+9.7+10.1+9.9</f>
        <v>123.3</v>
      </c>
      <c r="H71" s="57">
        <v>57.3</v>
      </c>
      <c r="I71" s="57">
        <v>90.5</v>
      </c>
      <c r="J71" s="57"/>
      <c r="K71" s="58">
        <v>28.2</v>
      </c>
      <c r="L71" s="57">
        <v>7.7</v>
      </c>
      <c r="M71" s="57"/>
      <c r="N71" s="58">
        <v>34</v>
      </c>
      <c r="O71" s="57">
        <v>30.8</v>
      </c>
      <c r="P71" s="57">
        <v>29.3</v>
      </c>
      <c r="Q71" s="57">
        <v>7.8</v>
      </c>
      <c r="R71" s="57">
        <v>7.8</v>
      </c>
      <c r="S71" s="65">
        <v>1269</v>
      </c>
      <c r="T71" s="65">
        <v>852.3</v>
      </c>
      <c r="U71" s="69">
        <v>261082.7</v>
      </c>
      <c r="V71" s="69">
        <v>384232.82</v>
      </c>
      <c r="W71" s="69">
        <v>46907.96</v>
      </c>
      <c r="X71" s="69">
        <v>339283.73</v>
      </c>
      <c r="Y71" s="70">
        <v>8866.5</v>
      </c>
    </row>
    <row r="72" spans="1:25" ht="62.25" hidden="1" customHeight="1" x14ac:dyDescent="0.25">
      <c r="A72" s="59"/>
      <c r="B72" s="60"/>
      <c r="C72" s="61"/>
      <c r="D72" s="61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0"/>
      <c r="T72" s="60"/>
      <c r="U72" s="66"/>
      <c r="V72" s="66"/>
      <c r="W72" s="66"/>
      <c r="X72" s="66"/>
      <c r="Y72" s="67"/>
    </row>
    <row r="73" spans="1:25" hidden="1" x14ac:dyDescent="0.25">
      <c r="A73" s="59"/>
      <c r="B73" s="60"/>
      <c r="C73" s="61"/>
      <c r="D73" s="61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0"/>
      <c r="T73" s="60"/>
      <c r="U73" s="66"/>
      <c r="V73" s="66"/>
      <c r="W73" s="66"/>
      <c r="X73" s="66"/>
      <c r="Y73" s="67"/>
    </row>
    <row r="74" spans="1:25" hidden="1" x14ac:dyDescent="0.25">
      <c r="A74" s="59"/>
      <c r="B74" s="60"/>
      <c r="C74" s="61"/>
      <c r="D74" s="61" t="s">
        <v>25</v>
      </c>
      <c r="E74" s="62">
        <f>E9+E8+E7+E18+E19+E20+E21+E22+E23+E35+E38+E39+E40+E41+E53+E58+E24+E42</f>
        <v>330.7</v>
      </c>
      <c r="F74" s="62"/>
      <c r="G74" s="63">
        <f>G71/E74</f>
        <v>0.37284547928636225</v>
      </c>
      <c r="H74" s="62"/>
      <c r="I74" s="62"/>
      <c r="J74" s="62"/>
      <c r="K74" s="62">
        <f>K71/E74</f>
        <v>8.5273661929241004E-2</v>
      </c>
      <c r="L74" s="62"/>
      <c r="M74" s="62"/>
      <c r="N74" s="62">
        <f>N71/E74</f>
        <v>0.10281221651043242</v>
      </c>
      <c r="O74" s="62"/>
      <c r="P74" s="62"/>
      <c r="Q74" s="62"/>
      <c r="R74" s="62"/>
      <c r="S74" s="60"/>
      <c r="T74" s="60"/>
      <c r="U74" s="66"/>
      <c r="V74" s="66"/>
      <c r="W74" s="66"/>
      <c r="X74" s="66"/>
      <c r="Y74" s="67"/>
    </row>
    <row r="75" spans="1:25" hidden="1" x14ac:dyDescent="0.25">
      <c r="A75" s="59"/>
      <c r="B75" s="60"/>
      <c r="C75" s="61"/>
      <c r="D75" s="61" t="s">
        <v>27</v>
      </c>
      <c r="E75" s="62">
        <f>E25+E26+E27+E28+E43+E44+E45+E46+E54+E61+E62+E66+E67</f>
        <v>264</v>
      </c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0"/>
      <c r="T75" s="60"/>
      <c r="U75" s="66"/>
      <c r="V75" s="66"/>
      <c r="W75" s="66"/>
      <c r="X75" s="66"/>
      <c r="Y75" s="67"/>
    </row>
    <row r="76" spans="1:25" hidden="1" x14ac:dyDescent="0.25">
      <c r="A76" s="59"/>
      <c r="B76" s="60"/>
      <c r="C76" s="61"/>
      <c r="D76" s="61" t="s">
        <v>28</v>
      </c>
      <c r="E76" s="62">
        <f>E13+E12+E11+E10+E14+E15+E29+E30+E31+E47+E48+E49+E55+E63+E32+E50</f>
        <v>257.60000000000002</v>
      </c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0"/>
      <c r="T76" s="60"/>
      <c r="U76" s="66"/>
      <c r="V76" s="66"/>
      <c r="W76" s="66"/>
      <c r="X76" s="66"/>
      <c r="Y76" s="67"/>
    </row>
    <row r="77" spans="1:25" hidden="1" x14ac:dyDescent="0.25">
      <c r="A77" s="59"/>
      <c r="B77" s="60"/>
      <c r="C77" s="61"/>
      <c r="D77" s="61"/>
      <c r="E77" s="62">
        <f>SUM(E74:E76)</f>
        <v>852.30000000000007</v>
      </c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0"/>
      <c r="T77" s="60"/>
      <c r="U77" s="66"/>
      <c r="V77" s="66"/>
      <c r="W77" s="66"/>
      <c r="X77" s="66"/>
      <c r="Y77" s="67"/>
    </row>
    <row r="78" spans="1:25" hidden="1" x14ac:dyDescent="0.25">
      <c r="A78" s="59"/>
      <c r="B78" s="60"/>
      <c r="C78" s="61"/>
      <c r="D78" s="61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0"/>
      <c r="T78" s="60"/>
      <c r="U78" s="66"/>
      <c r="V78" s="66"/>
      <c r="W78" s="66"/>
      <c r="X78" s="66"/>
      <c r="Y78" s="67"/>
    </row>
    <row r="79" spans="1:25" ht="51" customHeight="1" x14ac:dyDescent="0.25">
      <c r="A79" s="122" t="s">
        <v>34</v>
      </c>
      <c r="B79" s="123"/>
      <c r="C79" s="61"/>
      <c r="D79" s="61"/>
      <c r="E79" s="64">
        <f>SUM(E81:E96)</f>
        <v>247.19999999999996</v>
      </c>
      <c r="F79" s="64">
        <f>SUM(F81:F96)</f>
        <v>0</v>
      </c>
      <c r="G79" s="64">
        <f>SUM(G81:G96)</f>
        <v>144.70000000000002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8">
        <f>SUM(S81:S96)</f>
        <v>391.90000000000009</v>
      </c>
      <c r="T79" s="68">
        <v>247.2</v>
      </c>
      <c r="U79" s="69">
        <v>33093.46</v>
      </c>
      <c r="V79" s="69">
        <v>25296.58</v>
      </c>
      <c r="W79" s="69">
        <v>12244.32</v>
      </c>
      <c r="X79" s="69"/>
      <c r="Y79" s="70">
        <v>2293.5</v>
      </c>
    </row>
    <row r="80" spans="1:25" ht="91.5" hidden="1" x14ac:dyDescent="0.35">
      <c r="A80" s="40"/>
      <c r="B80" s="6"/>
      <c r="C80" s="8"/>
      <c r="D80" s="8"/>
      <c r="E80" s="2" t="s">
        <v>4</v>
      </c>
      <c r="F80" s="3"/>
      <c r="G80" s="4" t="s">
        <v>35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1" t="s">
        <v>15</v>
      </c>
      <c r="T80" s="9"/>
      <c r="U80" s="34"/>
      <c r="V80" s="34"/>
      <c r="W80" s="34"/>
      <c r="X80" s="34"/>
      <c r="Y80" s="39"/>
    </row>
    <row r="81" spans="1:25" hidden="1" x14ac:dyDescent="0.25">
      <c r="A81" s="38">
        <v>1</v>
      </c>
      <c r="B81" s="120" t="s">
        <v>36</v>
      </c>
      <c r="C81" s="8">
        <v>17</v>
      </c>
      <c r="D81" s="121"/>
      <c r="E81" s="9">
        <v>17.899999999999999</v>
      </c>
      <c r="F81" s="9"/>
      <c r="G81" s="29">
        <v>10.48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29">
        <f>E81+G81</f>
        <v>28.38</v>
      </c>
      <c r="T81" s="9"/>
      <c r="U81" s="34"/>
      <c r="V81" s="34"/>
      <c r="W81" s="34"/>
      <c r="X81" s="34"/>
      <c r="Y81" s="39"/>
    </row>
    <row r="82" spans="1:25" hidden="1" x14ac:dyDescent="0.25">
      <c r="A82" s="38">
        <v>2</v>
      </c>
      <c r="B82" s="120"/>
      <c r="C82" s="8">
        <v>18</v>
      </c>
      <c r="D82" s="121"/>
      <c r="E82" s="9">
        <v>17.899999999999999</v>
      </c>
      <c r="F82" s="9"/>
      <c r="G82" s="29">
        <v>10.48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29">
        <f t="shared" ref="S82:S96" si="9">E82+G82</f>
        <v>28.38</v>
      </c>
      <c r="T82" s="9"/>
      <c r="U82" s="34"/>
      <c r="V82" s="34"/>
      <c r="W82" s="34"/>
      <c r="X82" s="34"/>
      <c r="Y82" s="39"/>
    </row>
    <row r="83" spans="1:25" hidden="1" x14ac:dyDescent="0.25">
      <c r="A83" s="38">
        <v>3</v>
      </c>
      <c r="B83" s="120"/>
      <c r="C83" s="8">
        <v>19</v>
      </c>
      <c r="D83" s="121"/>
      <c r="E83" s="9">
        <v>12.6</v>
      </c>
      <c r="F83" s="9"/>
      <c r="G83" s="29">
        <v>7.38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29">
        <f t="shared" si="9"/>
        <v>19.98</v>
      </c>
      <c r="T83" s="9"/>
      <c r="U83" s="34"/>
      <c r="V83" s="34"/>
      <c r="W83" s="34"/>
      <c r="X83" s="34"/>
      <c r="Y83" s="39"/>
    </row>
    <row r="84" spans="1:25" hidden="1" x14ac:dyDescent="0.25">
      <c r="A84" s="38">
        <v>4</v>
      </c>
      <c r="B84" s="120"/>
      <c r="C84" s="8">
        <v>20</v>
      </c>
      <c r="D84" s="121"/>
      <c r="E84" s="9">
        <v>12.6</v>
      </c>
      <c r="F84" s="9"/>
      <c r="G84" s="29">
        <v>7.38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29">
        <f t="shared" si="9"/>
        <v>19.98</v>
      </c>
      <c r="T84" s="9"/>
      <c r="U84" s="34"/>
      <c r="V84" s="34"/>
      <c r="W84" s="34"/>
      <c r="X84" s="34"/>
      <c r="Y84" s="39"/>
    </row>
    <row r="85" spans="1:25" hidden="1" x14ac:dyDescent="0.25">
      <c r="A85" s="38">
        <v>5</v>
      </c>
      <c r="B85" s="120"/>
      <c r="C85" s="8">
        <v>21</v>
      </c>
      <c r="D85" s="121"/>
      <c r="E85" s="9">
        <v>12.6</v>
      </c>
      <c r="F85" s="9"/>
      <c r="G85" s="29">
        <v>7.38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9">
        <f t="shared" si="9"/>
        <v>19.98</v>
      </c>
      <c r="T85" s="9"/>
      <c r="U85" s="34"/>
      <c r="V85" s="34"/>
      <c r="W85" s="34"/>
      <c r="X85" s="34"/>
      <c r="Y85" s="39"/>
    </row>
    <row r="86" spans="1:25" hidden="1" x14ac:dyDescent="0.25">
      <c r="A86" s="38">
        <v>6</v>
      </c>
      <c r="B86" s="120"/>
      <c r="C86" s="8">
        <v>22</v>
      </c>
      <c r="D86" s="121"/>
      <c r="E86" s="9">
        <v>12.6</v>
      </c>
      <c r="F86" s="9"/>
      <c r="G86" s="29">
        <v>7.38</v>
      </c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9">
        <f t="shared" si="9"/>
        <v>19.98</v>
      </c>
      <c r="T86" s="9"/>
      <c r="U86" s="34"/>
      <c r="V86" s="34"/>
      <c r="W86" s="34"/>
      <c r="X86" s="34"/>
      <c r="Y86" s="39"/>
    </row>
    <row r="87" spans="1:25" hidden="1" x14ac:dyDescent="0.25">
      <c r="A87" s="38">
        <v>7</v>
      </c>
      <c r="B87" s="120"/>
      <c r="C87" s="8">
        <v>23</v>
      </c>
      <c r="D87" s="121"/>
      <c r="E87" s="9">
        <v>18.2</v>
      </c>
      <c r="F87" s="9"/>
      <c r="G87" s="29">
        <v>10.65</v>
      </c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29">
        <f t="shared" si="9"/>
        <v>28.85</v>
      </c>
      <c r="T87" s="9"/>
      <c r="U87" s="34"/>
      <c r="V87" s="34"/>
      <c r="W87" s="34"/>
      <c r="X87" s="34"/>
      <c r="Y87" s="39"/>
    </row>
    <row r="88" spans="1:25" hidden="1" x14ac:dyDescent="0.25">
      <c r="A88" s="38">
        <v>8</v>
      </c>
      <c r="B88" s="120"/>
      <c r="C88" s="8">
        <v>24</v>
      </c>
      <c r="D88" s="121"/>
      <c r="E88" s="9">
        <v>18.2</v>
      </c>
      <c r="F88" s="9"/>
      <c r="G88" s="29">
        <v>10.65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29">
        <f t="shared" si="9"/>
        <v>28.85</v>
      </c>
      <c r="T88" s="9"/>
      <c r="U88" s="34"/>
      <c r="V88" s="34"/>
      <c r="W88" s="34"/>
      <c r="X88" s="34"/>
      <c r="Y88" s="39"/>
    </row>
    <row r="89" spans="1:25" hidden="1" x14ac:dyDescent="0.25">
      <c r="A89" s="38">
        <v>9</v>
      </c>
      <c r="B89" s="120"/>
      <c r="C89" s="8">
        <v>25</v>
      </c>
      <c r="D89" s="121"/>
      <c r="E89" s="9">
        <v>18.5</v>
      </c>
      <c r="F89" s="9"/>
      <c r="G89" s="29">
        <v>10.82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29">
        <f t="shared" si="9"/>
        <v>29.32</v>
      </c>
      <c r="T89" s="9"/>
      <c r="U89" s="34"/>
      <c r="V89" s="34"/>
      <c r="W89" s="34"/>
      <c r="X89" s="34"/>
      <c r="Y89" s="39"/>
    </row>
    <row r="90" spans="1:25" hidden="1" x14ac:dyDescent="0.25">
      <c r="A90" s="38">
        <v>10</v>
      </c>
      <c r="B90" s="120"/>
      <c r="C90" s="8">
        <v>26</v>
      </c>
      <c r="D90" s="121"/>
      <c r="E90" s="9">
        <v>18.5</v>
      </c>
      <c r="F90" s="9"/>
      <c r="G90" s="29">
        <v>10.82</v>
      </c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29">
        <f t="shared" si="9"/>
        <v>29.32</v>
      </c>
      <c r="T90" s="9"/>
      <c r="U90" s="34"/>
      <c r="V90" s="34"/>
      <c r="W90" s="34"/>
      <c r="X90" s="34"/>
      <c r="Y90" s="39"/>
    </row>
    <row r="91" spans="1:25" hidden="1" x14ac:dyDescent="0.25">
      <c r="A91" s="38">
        <v>11</v>
      </c>
      <c r="B91" s="120"/>
      <c r="C91" s="8">
        <v>27</v>
      </c>
      <c r="D91" s="121"/>
      <c r="E91" s="9">
        <v>12.4</v>
      </c>
      <c r="F91" s="9"/>
      <c r="G91" s="29">
        <v>7.26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29">
        <f t="shared" si="9"/>
        <v>19.66</v>
      </c>
      <c r="T91" s="9"/>
      <c r="U91" s="34"/>
      <c r="V91" s="34"/>
      <c r="W91" s="34"/>
      <c r="X91" s="34"/>
      <c r="Y91" s="39"/>
    </row>
    <row r="92" spans="1:25" hidden="1" x14ac:dyDescent="0.25">
      <c r="A92" s="38">
        <v>12</v>
      </c>
      <c r="B92" s="120"/>
      <c r="C92" s="8">
        <v>28</v>
      </c>
      <c r="D92" s="121"/>
      <c r="E92" s="9">
        <v>12.4</v>
      </c>
      <c r="F92" s="9"/>
      <c r="G92" s="29">
        <v>7.26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29">
        <f t="shared" si="9"/>
        <v>19.66</v>
      </c>
      <c r="T92" s="9"/>
      <c r="U92" s="34"/>
      <c r="V92" s="34"/>
      <c r="W92" s="34"/>
      <c r="X92" s="34"/>
      <c r="Y92" s="39"/>
    </row>
    <row r="93" spans="1:25" hidden="1" x14ac:dyDescent="0.25">
      <c r="A93" s="38">
        <v>13</v>
      </c>
      <c r="B93" s="120"/>
      <c r="C93" s="8">
        <v>29</v>
      </c>
      <c r="D93" s="121"/>
      <c r="E93" s="9">
        <v>13.2</v>
      </c>
      <c r="F93" s="9"/>
      <c r="G93" s="29">
        <v>7.73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29">
        <f t="shared" si="9"/>
        <v>20.93</v>
      </c>
      <c r="T93" s="9"/>
      <c r="U93" s="34"/>
      <c r="V93" s="34"/>
      <c r="W93" s="34"/>
      <c r="X93" s="34"/>
      <c r="Y93" s="39"/>
    </row>
    <row r="94" spans="1:25" hidden="1" x14ac:dyDescent="0.25">
      <c r="A94" s="38">
        <v>14</v>
      </c>
      <c r="B94" s="120"/>
      <c r="C94" s="8">
        <v>30</v>
      </c>
      <c r="D94" s="121"/>
      <c r="E94" s="9">
        <v>13.2</v>
      </c>
      <c r="F94" s="9"/>
      <c r="G94" s="29">
        <v>7.73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29">
        <f t="shared" si="9"/>
        <v>20.93</v>
      </c>
      <c r="T94" s="9"/>
      <c r="U94" s="34"/>
      <c r="V94" s="34"/>
      <c r="W94" s="34"/>
      <c r="X94" s="34"/>
      <c r="Y94" s="39"/>
    </row>
    <row r="95" spans="1:25" hidden="1" x14ac:dyDescent="0.25">
      <c r="A95" s="38">
        <v>15</v>
      </c>
      <c r="B95" s="120"/>
      <c r="C95" s="8">
        <v>31</v>
      </c>
      <c r="D95" s="121"/>
      <c r="E95" s="9">
        <v>18.2</v>
      </c>
      <c r="F95" s="9"/>
      <c r="G95" s="29">
        <v>10.65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29">
        <f t="shared" si="9"/>
        <v>28.85</v>
      </c>
      <c r="T95" s="9"/>
      <c r="U95" s="34"/>
      <c r="V95" s="34"/>
      <c r="W95" s="34"/>
      <c r="X95" s="34"/>
      <c r="Y95" s="39"/>
    </row>
    <row r="96" spans="1:25" hidden="1" x14ac:dyDescent="0.25">
      <c r="A96" s="38">
        <v>16</v>
      </c>
      <c r="B96" s="120"/>
      <c r="C96" s="8">
        <v>32</v>
      </c>
      <c r="D96" s="121"/>
      <c r="E96" s="9">
        <v>18.2</v>
      </c>
      <c r="F96" s="9"/>
      <c r="G96" s="29">
        <v>10.65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29">
        <f t="shared" si="9"/>
        <v>28.85</v>
      </c>
      <c r="T96" s="9"/>
      <c r="U96" s="34"/>
      <c r="V96" s="34"/>
      <c r="W96" s="34"/>
      <c r="X96" s="34"/>
      <c r="Y96" s="39"/>
    </row>
    <row r="97" spans="1:27" ht="14.25" customHeight="1" x14ac:dyDescent="0.25">
      <c r="A97" s="38"/>
      <c r="B97" s="6"/>
      <c r="C97" s="8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6"/>
      <c r="T97" s="9"/>
      <c r="U97" s="34"/>
      <c r="V97" s="34"/>
      <c r="W97" s="34"/>
      <c r="X97" s="34"/>
      <c r="Y97" s="39"/>
    </row>
    <row r="98" spans="1:27" hidden="1" x14ac:dyDescent="0.25">
      <c r="A98" s="38"/>
      <c r="B98" s="6"/>
      <c r="C98" s="8"/>
      <c r="D98" s="8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6"/>
      <c r="T98" s="9"/>
      <c r="U98" s="34"/>
      <c r="V98" s="34"/>
      <c r="W98" s="34"/>
      <c r="X98" s="34"/>
      <c r="Y98" s="39"/>
    </row>
    <row r="99" spans="1:27" hidden="1" x14ac:dyDescent="0.25">
      <c r="A99" s="38"/>
      <c r="B99" s="6"/>
      <c r="C99" s="8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6"/>
      <c r="T99" s="9"/>
      <c r="U99" s="34"/>
      <c r="V99" s="34"/>
      <c r="W99" s="34"/>
      <c r="X99" s="34"/>
      <c r="Y99" s="39"/>
    </row>
    <row r="100" spans="1:27" hidden="1" x14ac:dyDescent="0.25">
      <c r="A100" s="38"/>
      <c r="B100" s="6"/>
      <c r="C100" s="8"/>
      <c r="D100" s="8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6"/>
      <c r="T100" s="9"/>
      <c r="U100" s="34"/>
      <c r="V100" s="34"/>
      <c r="W100" s="34"/>
      <c r="X100" s="34"/>
      <c r="Y100" s="39"/>
    </row>
    <row r="101" spans="1:27" ht="21.75" thickBot="1" x14ac:dyDescent="0.4">
      <c r="A101" s="41" t="s">
        <v>37</v>
      </c>
      <c r="B101" s="42"/>
      <c r="C101" s="43"/>
      <c r="D101" s="43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71">
        <f>S79+S71</f>
        <v>1660.9</v>
      </c>
      <c r="T101" s="71">
        <f>T79+T71</f>
        <v>1099.5</v>
      </c>
      <c r="U101" s="71">
        <f>SUM(U71:U79)</f>
        <v>294176.16000000003</v>
      </c>
      <c r="V101" s="71">
        <f>SUM(V71:V79)</f>
        <v>409529.4</v>
      </c>
      <c r="W101" s="71">
        <f t="shared" ref="W101:Y101" si="10">SUM(W71:W79)</f>
        <v>59152.28</v>
      </c>
      <c r="X101" s="71">
        <f t="shared" si="10"/>
        <v>339283.73</v>
      </c>
      <c r="Y101" s="71">
        <f t="shared" si="10"/>
        <v>11160</v>
      </c>
    </row>
    <row r="102" spans="1:27" ht="21" x14ac:dyDescent="0.35">
      <c r="A102" s="82"/>
      <c r="B102" s="83"/>
      <c r="C102" s="84"/>
      <c r="D102" s="84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6"/>
      <c r="T102" s="86"/>
      <c r="U102" s="86"/>
      <c r="V102" s="86"/>
      <c r="W102" s="86"/>
      <c r="X102" s="86"/>
      <c r="Y102" s="86"/>
    </row>
    <row r="103" spans="1:27" ht="21" x14ac:dyDescent="0.35">
      <c r="A103" s="82"/>
      <c r="B103" s="83"/>
      <c r="C103" s="84"/>
      <c r="D103" s="84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6"/>
      <c r="T103" s="86"/>
      <c r="U103" s="86"/>
      <c r="V103" s="86"/>
      <c r="W103" s="86"/>
      <c r="X103" s="86"/>
      <c r="Y103" s="86"/>
    </row>
    <row r="105" spans="1:27" x14ac:dyDescent="0.25">
      <c r="AA105" s="7"/>
    </row>
    <row r="106" spans="1:27" ht="18.75" x14ac:dyDescent="0.3">
      <c r="S106" s="79" t="s">
        <v>45</v>
      </c>
      <c r="T106" s="79"/>
      <c r="U106" s="80"/>
      <c r="V106" s="80"/>
      <c r="W106" s="80" t="s">
        <v>46</v>
      </c>
    </row>
  </sheetData>
  <mergeCells count="26">
    <mergeCell ref="S4:T4"/>
    <mergeCell ref="B29:B32"/>
    <mergeCell ref="B38:B42"/>
    <mergeCell ref="B43:B46"/>
    <mergeCell ref="B47:B50"/>
    <mergeCell ref="B7:B9"/>
    <mergeCell ref="B10:B15"/>
    <mergeCell ref="A16:B16"/>
    <mergeCell ref="B18:B24"/>
    <mergeCell ref="B25:B28"/>
    <mergeCell ref="A2:Y2"/>
    <mergeCell ref="A71:B71"/>
    <mergeCell ref="B81:B96"/>
    <mergeCell ref="D81:D96"/>
    <mergeCell ref="A79:B79"/>
    <mergeCell ref="U4:V4"/>
    <mergeCell ref="A4:A5"/>
    <mergeCell ref="A56:B56"/>
    <mergeCell ref="A59:B59"/>
    <mergeCell ref="B61:B62"/>
    <mergeCell ref="A64:B64"/>
    <mergeCell ref="B66:B67"/>
    <mergeCell ref="A68:B68"/>
    <mergeCell ref="A33:B33"/>
    <mergeCell ref="A36:B36"/>
    <mergeCell ref="A51:B51"/>
  </mergeCells>
  <pageMargins left="0.9055118110236221" right="0" top="1.1417322834645669" bottom="0.19685039370078741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8"/>
  <sheetViews>
    <sheetView zoomScale="93" zoomScaleNormal="93" workbookViewId="0">
      <selection activeCell="V79" sqref="V79"/>
    </sheetView>
  </sheetViews>
  <sheetFormatPr defaultRowHeight="15" x14ac:dyDescent="0.25"/>
  <cols>
    <col min="1" max="1" width="26.42578125" style="30" customWidth="1"/>
    <col min="2" max="2" width="4" style="30" hidden="1" customWidth="1"/>
    <col min="3" max="3" width="7.140625" style="7" hidden="1" customWidth="1"/>
    <col min="4" max="4" width="6.140625" style="7" hidden="1" customWidth="1"/>
    <col min="5" max="5" width="7.28515625" style="31" hidden="1" customWidth="1"/>
    <col min="6" max="6" width="5.5703125" style="31" hidden="1" customWidth="1"/>
    <col min="7" max="7" width="8.42578125" style="31" hidden="1" customWidth="1"/>
    <col min="8" max="8" width="9" style="31" hidden="1" customWidth="1"/>
    <col min="9" max="9" width="9.42578125" style="31" hidden="1" customWidth="1"/>
    <col min="10" max="10" width="6.28515625" style="31" hidden="1" customWidth="1"/>
    <col min="11" max="11" width="10.85546875" style="31" hidden="1" customWidth="1"/>
    <col min="12" max="12" width="10.28515625" style="31" hidden="1" customWidth="1"/>
    <col min="13" max="13" width="12.42578125" style="31" hidden="1" customWidth="1"/>
    <col min="14" max="14" width="8.140625" style="31" hidden="1" customWidth="1"/>
    <col min="15" max="15" width="9.140625" style="31" hidden="1" customWidth="1"/>
    <col min="16" max="16" width="12.42578125" style="31" hidden="1" customWidth="1"/>
    <col min="17" max="17" width="10.5703125" style="31" hidden="1" customWidth="1"/>
    <col min="18" max="18" width="6.5703125" style="31" hidden="1" customWidth="1"/>
    <col min="19" max="20" width="10.140625" style="30" customWidth="1"/>
    <col min="21" max="22" width="14.85546875" customWidth="1"/>
    <col min="23" max="23" width="18.140625" customWidth="1"/>
    <col min="24" max="24" width="16.5703125" customWidth="1"/>
    <col min="25" max="25" width="17.140625" customWidth="1"/>
  </cols>
  <sheetData>
    <row r="1" spans="1:26" x14ac:dyDescent="0.25">
      <c r="A1" s="30" t="s">
        <v>51</v>
      </c>
    </row>
    <row r="2" spans="1:26" ht="18.75" x14ac:dyDescent="0.25">
      <c r="A2" s="117" t="s">
        <v>44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</row>
    <row r="3" spans="1:26" ht="15.75" thickBot="1" x14ac:dyDescent="0.3"/>
    <row r="4" spans="1:26" ht="15.75" customHeight="1" thickBot="1" x14ac:dyDescent="0.3">
      <c r="A4" s="126" t="s">
        <v>0</v>
      </c>
      <c r="B4" s="46"/>
      <c r="C4" s="47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132" t="s">
        <v>48</v>
      </c>
      <c r="T4" s="133"/>
      <c r="U4" s="124" t="s">
        <v>43</v>
      </c>
      <c r="V4" s="125"/>
      <c r="W4" s="94" t="s">
        <v>38</v>
      </c>
      <c r="X4" s="94" t="s">
        <v>39</v>
      </c>
      <c r="Y4" s="78" t="s">
        <v>40</v>
      </c>
      <c r="Z4" s="7"/>
    </row>
    <row r="5" spans="1:26" ht="111.75" customHeight="1" thickBot="1" x14ac:dyDescent="0.3">
      <c r="A5" s="127"/>
      <c r="B5" s="73" t="s">
        <v>1</v>
      </c>
      <c r="C5" s="49" t="s">
        <v>2</v>
      </c>
      <c r="D5" s="49" t="s">
        <v>3</v>
      </c>
      <c r="E5" s="50" t="s">
        <v>4</v>
      </c>
      <c r="F5" s="51"/>
      <c r="G5" s="52" t="s">
        <v>5</v>
      </c>
      <c r="H5" s="53" t="s">
        <v>6</v>
      </c>
      <c r="I5" s="54" t="s">
        <v>7</v>
      </c>
      <c r="J5" s="55"/>
      <c r="K5" s="52" t="s">
        <v>8</v>
      </c>
      <c r="L5" s="53" t="s">
        <v>9</v>
      </c>
      <c r="M5" s="55"/>
      <c r="N5" s="52" t="s">
        <v>10</v>
      </c>
      <c r="O5" s="53" t="s">
        <v>11</v>
      </c>
      <c r="P5" s="52" t="s">
        <v>12</v>
      </c>
      <c r="Q5" s="53" t="s">
        <v>13</v>
      </c>
      <c r="R5" s="72" t="s">
        <v>14</v>
      </c>
      <c r="S5" s="95" t="s">
        <v>49</v>
      </c>
      <c r="T5" s="95" t="s">
        <v>50</v>
      </c>
      <c r="U5" s="74" t="s">
        <v>41</v>
      </c>
      <c r="V5" s="75" t="s">
        <v>42</v>
      </c>
      <c r="W5" s="75" t="str">
        <f>V5</f>
        <v>Загальновиробничі витрати, грн</v>
      </c>
      <c r="X5" s="75" t="str">
        <f>W5</f>
        <v>Загальновиробничі витрати, грн</v>
      </c>
      <c r="Y5" s="76" t="str">
        <f>U5</f>
        <v>Адміністративні витрати, грн</v>
      </c>
    </row>
    <row r="6" spans="1:26" ht="40.5" hidden="1" customHeight="1" x14ac:dyDescent="0.35">
      <c r="A6" s="45" t="s">
        <v>16</v>
      </c>
      <c r="B6" s="88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88"/>
      <c r="T6" s="37"/>
    </row>
    <row r="7" spans="1:26" ht="15.75" hidden="1" thickBot="1" x14ac:dyDescent="0.3">
      <c r="A7" s="89">
        <v>1</v>
      </c>
      <c r="B7" s="135" t="s">
        <v>17</v>
      </c>
      <c r="C7" s="93">
        <v>15</v>
      </c>
      <c r="D7" s="93">
        <v>5</v>
      </c>
      <c r="E7" s="10">
        <v>20</v>
      </c>
      <c r="F7" s="11">
        <v>0.4</v>
      </c>
      <c r="G7" s="9">
        <v>7</v>
      </c>
      <c r="H7" s="9"/>
      <c r="I7" s="9"/>
      <c r="J7" s="9">
        <v>0.1</v>
      </c>
      <c r="K7" s="9">
        <v>1.7</v>
      </c>
      <c r="L7" s="9"/>
      <c r="M7" s="9">
        <v>0.1</v>
      </c>
      <c r="N7" s="9">
        <f>M7*E7</f>
        <v>2</v>
      </c>
      <c r="O7" s="9"/>
      <c r="P7" s="9"/>
      <c r="Q7" s="9"/>
      <c r="R7" s="9"/>
      <c r="S7" s="89"/>
      <c r="T7" s="9"/>
    </row>
    <row r="8" spans="1:26" ht="15.75" hidden="1" thickBot="1" x14ac:dyDescent="0.3">
      <c r="A8" s="89">
        <v>2</v>
      </c>
      <c r="B8" s="135"/>
      <c r="C8" s="93">
        <v>19</v>
      </c>
      <c r="D8" s="93">
        <v>5</v>
      </c>
      <c r="E8" s="10">
        <f>17.3+2.4</f>
        <v>19.7</v>
      </c>
      <c r="F8" s="11">
        <v>0.4</v>
      </c>
      <c r="G8" s="9">
        <v>6.9</v>
      </c>
      <c r="H8" s="9"/>
      <c r="I8" s="9"/>
      <c r="J8" s="9">
        <v>0.1</v>
      </c>
      <c r="K8" s="9">
        <v>1.7</v>
      </c>
      <c r="L8" s="9"/>
      <c r="M8" s="9">
        <v>0.1</v>
      </c>
      <c r="N8" s="9">
        <f t="shared" ref="N8" si="0">M8*E8</f>
        <v>1.97</v>
      </c>
      <c r="O8" s="9"/>
      <c r="P8" s="9"/>
      <c r="Q8" s="9"/>
      <c r="R8" s="9"/>
      <c r="S8" s="89"/>
      <c r="T8" s="9"/>
    </row>
    <row r="9" spans="1:26" ht="15.75" hidden="1" thickBot="1" x14ac:dyDescent="0.3">
      <c r="A9" s="89">
        <v>3</v>
      </c>
      <c r="B9" s="135"/>
      <c r="C9" s="93" t="s">
        <v>18</v>
      </c>
      <c r="D9" s="93">
        <v>3</v>
      </c>
      <c r="E9" s="10">
        <f>14+2.3</f>
        <v>16.3</v>
      </c>
      <c r="F9" s="11">
        <v>0.4</v>
      </c>
      <c r="G9" s="9">
        <f t="shared" ref="G9" si="1">E9*F9</f>
        <v>6.5200000000000005</v>
      </c>
      <c r="H9" s="9"/>
      <c r="I9" s="9"/>
      <c r="J9" s="9">
        <v>0.1</v>
      </c>
      <c r="K9" s="9">
        <v>1.3</v>
      </c>
      <c r="L9" s="9"/>
      <c r="M9" s="9">
        <v>0.1</v>
      </c>
      <c r="N9" s="9">
        <v>1.7</v>
      </c>
      <c r="O9" s="9"/>
      <c r="P9" s="9"/>
      <c r="Q9" s="9"/>
      <c r="R9" s="9"/>
      <c r="S9" s="89"/>
      <c r="T9" s="9"/>
    </row>
    <row r="10" spans="1:26" ht="15.75" hidden="1" thickBot="1" x14ac:dyDescent="0.3">
      <c r="A10" s="89">
        <v>4</v>
      </c>
      <c r="B10" s="135" t="s">
        <v>19</v>
      </c>
      <c r="C10" s="93">
        <v>96</v>
      </c>
      <c r="D10" s="93">
        <v>5</v>
      </c>
      <c r="E10" s="12">
        <v>18.5</v>
      </c>
      <c r="F10" s="12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89"/>
      <c r="T10" s="9"/>
    </row>
    <row r="11" spans="1:26" ht="15.75" hidden="1" thickBot="1" x14ac:dyDescent="0.3">
      <c r="A11" s="89">
        <v>5</v>
      </c>
      <c r="B11" s="135"/>
      <c r="C11" s="93">
        <v>90</v>
      </c>
      <c r="D11" s="93">
        <v>5</v>
      </c>
      <c r="E11" s="12">
        <v>18.5</v>
      </c>
      <c r="F11" s="12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9"/>
      <c r="T11" s="9"/>
    </row>
    <row r="12" spans="1:26" ht="15.75" hidden="1" thickBot="1" x14ac:dyDescent="0.3">
      <c r="A12" s="89">
        <v>6</v>
      </c>
      <c r="B12" s="135"/>
      <c r="C12" s="93">
        <v>91</v>
      </c>
      <c r="D12" s="93">
        <v>2</v>
      </c>
      <c r="E12" s="12">
        <v>12.2</v>
      </c>
      <c r="F12" s="1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89"/>
      <c r="T12" s="9"/>
    </row>
    <row r="13" spans="1:26" ht="15.75" hidden="1" thickBot="1" x14ac:dyDescent="0.3">
      <c r="A13" s="89">
        <v>7</v>
      </c>
      <c r="B13" s="135"/>
      <c r="C13" s="93">
        <v>93</v>
      </c>
      <c r="D13" s="93">
        <v>2</v>
      </c>
      <c r="E13" s="12">
        <v>13</v>
      </c>
      <c r="F13" s="1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89"/>
      <c r="T13" s="9"/>
    </row>
    <row r="14" spans="1:26" ht="15.75" hidden="1" thickBot="1" x14ac:dyDescent="0.3">
      <c r="A14" s="89">
        <v>8</v>
      </c>
      <c r="B14" s="135"/>
      <c r="C14" s="93">
        <v>92</v>
      </c>
      <c r="D14" s="93">
        <v>2</v>
      </c>
      <c r="E14" s="12">
        <v>12.6</v>
      </c>
      <c r="F14" s="12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89"/>
      <c r="T14" s="9"/>
    </row>
    <row r="15" spans="1:26" ht="15.75" hidden="1" thickBot="1" x14ac:dyDescent="0.3">
      <c r="A15" s="89">
        <v>9</v>
      </c>
      <c r="B15" s="135"/>
      <c r="C15" s="93">
        <v>94</v>
      </c>
      <c r="D15" s="93">
        <v>2</v>
      </c>
      <c r="E15" s="12">
        <v>12.6</v>
      </c>
      <c r="F15" s="12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89"/>
      <c r="T15" s="9"/>
    </row>
    <row r="16" spans="1:26" s="15" customFormat="1" ht="16.5" hidden="1" thickBot="1" x14ac:dyDescent="0.3">
      <c r="A16" s="128" t="s">
        <v>20</v>
      </c>
      <c r="B16" s="129"/>
      <c r="C16" s="13">
        <f>A15</f>
        <v>9</v>
      </c>
      <c r="D16" s="13">
        <f>SUM(D7:D15)</f>
        <v>31</v>
      </c>
      <c r="E16" s="14"/>
      <c r="F16" s="14"/>
      <c r="G16" s="14"/>
      <c r="H16" s="14"/>
      <c r="I16" s="14"/>
      <c r="J16" s="14"/>
      <c r="K16" s="9"/>
      <c r="L16" s="14"/>
      <c r="M16" s="14"/>
      <c r="N16" s="14"/>
      <c r="O16" s="14"/>
      <c r="P16" s="14"/>
      <c r="Q16" s="14"/>
      <c r="R16" s="14"/>
      <c r="S16" s="13"/>
      <c r="T16" s="14"/>
    </row>
    <row r="17" spans="1:20" ht="38.25" hidden="1" customHeight="1" x14ac:dyDescent="0.35">
      <c r="A17" s="5" t="s">
        <v>21</v>
      </c>
      <c r="B17" s="89"/>
      <c r="D17" s="93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89"/>
      <c r="T17" s="9"/>
    </row>
    <row r="18" spans="1:20" ht="15.75" hidden="1" thickBot="1" x14ac:dyDescent="0.3">
      <c r="A18" s="89">
        <v>1</v>
      </c>
      <c r="B18" s="130" t="s">
        <v>22</v>
      </c>
      <c r="C18" s="93">
        <v>1</v>
      </c>
      <c r="D18" s="93">
        <v>6</v>
      </c>
      <c r="E18" s="10">
        <f>12.8+17.7</f>
        <v>30.5</v>
      </c>
      <c r="F18" s="11">
        <v>0.4</v>
      </c>
      <c r="G18" s="9">
        <v>11.2</v>
      </c>
      <c r="H18" s="9"/>
      <c r="I18" s="9"/>
      <c r="J18" s="9">
        <v>0.1</v>
      </c>
      <c r="K18" s="9">
        <v>2.5</v>
      </c>
      <c r="L18" s="9"/>
      <c r="M18" s="9">
        <v>0.1</v>
      </c>
      <c r="N18" s="9">
        <v>3.2</v>
      </c>
      <c r="O18" s="9"/>
      <c r="P18" s="9"/>
      <c r="Q18" s="9"/>
      <c r="R18" s="9"/>
      <c r="S18" s="89"/>
      <c r="T18" s="9"/>
    </row>
    <row r="19" spans="1:20" ht="15.75" hidden="1" thickBot="1" x14ac:dyDescent="0.3">
      <c r="A19" s="89">
        <v>2</v>
      </c>
      <c r="B19" s="134"/>
      <c r="C19" s="93">
        <v>5</v>
      </c>
      <c r="D19" s="93">
        <v>3</v>
      </c>
      <c r="E19" s="10">
        <v>17.8</v>
      </c>
      <c r="F19" s="11">
        <v>0.4</v>
      </c>
      <c r="G19" s="9">
        <v>6.1</v>
      </c>
      <c r="H19" s="9"/>
      <c r="I19" s="9"/>
      <c r="J19" s="9">
        <v>0.1</v>
      </c>
      <c r="K19" s="9">
        <v>1.5</v>
      </c>
      <c r="L19" s="9"/>
      <c r="M19" s="9">
        <v>0.1</v>
      </c>
      <c r="N19" s="9">
        <v>1.9</v>
      </c>
      <c r="O19" s="9"/>
      <c r="P19" s="9"/>
      <c r="Q19" s="9"/>
      <c r="R19" s="9"/>
      <c r="S19" s="89"/>
      <c r="T19" s="9"/>
    </row>
    <row r="20" spans="1:20" ht="15.75" hidden="1" thickBot="1" x14ac:dyDescent="0.3">
      <c r="A20" s="89">
        <v>3</v>
      </c>
      <c r="B20" s="134"/>
      <c r="C20" s="93">
        <v>6</v>
      </c>
      <c r="D20" s="93">
        <v>3</v>
      </c>
      <c r="E20" s="10">
        <v>17.5</v>
      </c>
      <c r="F20" s="11">
        <v>0.4</v>
      </c>
      <c r="G20" s="9">
        <v>6</v>
      </c>
      <c r="H20" s="9"/>
      <c r="I20" s="9"/>
      <c r="J20" s="9">
        <v>0.1</v>
      </c>
      <c r="K20" s="9">
        <v>1.5</v>
      </c>
      <c r="L20" s="9"/>
      <c r="M20" s="9">
        <v>0.1</v>
      </c>
      <c r="N20" s="9">
        <v>1.9</v>
      </c>
      <c r="O20" s="9"/>
      <c r="P20" s="9"/>
      <c r="Q20" s="9"/>
      <c r="R20" s="9"/>
      <c r="S20" s="89"/>
      <c r="T20" s="9"/>
    </row>
    <row r="21" spans="1:20" ht="15.75" hidden="1" thickBot="1" x14ac:dyDescent="0.3">
      <c r="A21" s="89">
        <v>4</v>
      </c>
      <c r="B21" s="134"/>
      <c r="C21" s="93">
        <v>7</v>
      </c>
      <c r="D21" s="93">
        <v>3</v>
      </c>
      <c r="E21" s="10">
        <v>15.6</v>
      </c>
      <c r="F21" s="11">
        <v>0.4</v>
      </c>
      <c r="G21" s="9">
        <f t="shared" ref="G21:G22" si="2">E21*F21</f>
        <v>6.24</v>
      </c>
      <c r="H21" s="9"/>
      <c r="I21" s="9"/>
      <c r="J21" s="9">
        <v>0.1</v>
      </c>
      <c r="K21" s="9">
        <v>1.3</v>
      </c>
      <c r="L21" s="9"/>
      <c r="M21" s="9">
        <v>0.1</v>
      </c>
      <c r="N21" s="9">
        <v>1.7</v>
      </c>
      <c r="O21" s="9"/>
      <c r="P21" s="9"/>
      <c r="Q21" s="9"/>
      <c r="R21" s="9"/>
      <c r="S21" s="89"/>
      <c r="T21" s="9"/>
    </row>
    <row r="22" spans="1:20" ht="15.75" hidden="1" thickBot="1" x14ac:dyDescent="0.3">
      <c r="A22" s="89">
        <v>5</v>
      </c>
      <c r="B22" s="134"/>
      <c r="C22" s="93">
        <v>8</v>
      </c>
      <c r="D22" s="93">
        <v>3</v>
      </c>
      <c r="E22" s="10">
        <v>17.3</v>
      </c>
      <c r="F22" s="11">
        <v>0.4</v>
      </c>
      <c r="G22" s="9">
        <f t="shared" si="2"/>
        <v>6.9200000000000008</v>
      </c>
      <c r="H22" s="9"/>
      <c r="I22" s="9"/>
      <c r="J22" s="9">
        <v>0.1</v>
      </c>
      <c r="K22" s="9">
        <v>1.4</v>
      </c>
      <c r="L22" s="9"/>
      <c r="M22" s="9">
        <v>0.1</v>
      </c>
      <c r="N22" s="9">
        <v>1.8</v>
      </c>
      <c r="O22" s="9"/>
      <c r="P22" s="9"/>
      <c r="Q22" s="9"/>
      <c r="R22" s="9"/>
      <c r="S22" s="89"/>
      <c r="T22" s="9"/>
    </row>
    <row r="23" spans="1:20" ht="15.75" hidden="1" thickBot="1" x14ac:dyDescent="0.3">
      <c r="A23" s="89">
        <v>6</v>
      </c>
      <c r="B23" s="134"/>
      <c r="C23" s="93">
        <v>13</v>
      </c>
      <c r="D23" s="93">
        <v>3</v>
      </c>
      <c r="E23" s="10">
        <v>17.7</v>
      </c>
      <c r="F23" s="11">
        <v>0.4</v>
      </c>
      <c r="G23" s="9">
        <v>6.1</v>
      </c>
      <c r="H23" s="9"/>
      <c r="I23" s="9"/>
      <c r="J23" s="9">
        <v>0.1</v>
      </c>
      <c r="K23" s="9">
        <v>1.5</v>
      </c>
      <c r="L23" s="9"/>
      <c r="M23" s="9">
        <v>0.1</v>
      </c>
      <c r="N23" s="9">
        <v>1.9</v>
      </c>
      <c r="O23" s="9"/>
      <c r="P23" s="9"/>
      <c r="Q23" s="9"/>
      <c r="R23" s="9"/>
      <c r="S23" s="89"/>
      <c r="T23" s="9"/>
    </row>
    <row r="24" spans="1:20" ht="15.75" hidden="1" thickBot="1" x14ac:dyDescent="0.3">
      <c r="A24" s="89">
        <v>7</v>
      </c>
      <c r="B24" s="131"/>
      <c r="C24" s="93">
        <v>14</v>
      </c>
      <c r="D24" s="93">
        <v>3</v>
      </c>
      <c r="E24" s="10">
        <v>17.600000000000001</v>
      </c>
      <c r="F24" s="11">
        <v>0.4</v>
      </c>
      <c r="G24" s="9">
        <v>6</v>
      </c>
      <c r="H24" s="9"/>
      <c r="I24" s="9"/>
      <c r="J24" s="9">
        <v>0.1</v>
      </c>
      <c r="K24" s="9">
        <v>1.6</v>
      </c>
      <c r="L24" s="9"/>
      <c r="M24" s="9">
        <v>0.1</v>
      </c>
      <c r="N24" s="9">
        <v>1.9</v>
      </c>
      <c r="O24" s="9"/>
      <c r="P24" s="9"/>
      <c r="Q24" s="9"/>
      <c r="R24" s="9"/>
      <c r="S24" s="89"/>
      <c r="T24" s="9"/>
    </row>
    <row r="25" spans="1:20" ht="15.75" hidden="1" thickBot="1" x14ac:dyDescent="0.3">
      <c r="A25" s="89">
        <v>8</v>
      </c>
      <c r="B25" s="130" t="s">
        <v>23</v>
      </c>
      <c r="C25" s="93">
        <v>31</v>
      </c>
      <c r="D25" s="93">
        <v>3</v>
      </c>
      <c r="E25" s="16">
        <f>17.1+1.1</f>
        <v>18.200000000000003</v>
      </c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89"/>
      <c r="T25" s="9"/>
    </row>
    <row r="26" spans="1:20" ht="15.75" hidden="1" thickBot="1" x14ac:dyDescent="0.3">
      <c r="A26" s="89">
        <v>9</v>
      </c>
      <c r="B26" s="134"/>
      <c r="C26" s="93">
        <v>34</v>
      </c>
      <c r="D26" s="93">
        <v>3</v>
      </c>
      <c r="E26" s="16">
        <v>17.899999999999999</v>
      </c>
      <c r="F26" s="16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89"/>
      <c r="T26" s="9"/>
    </row>
    <row r="27" spans="1:20" ht="15.75" hidden="1" thickBot="1" x14ac:dyDescent="0.3">
      <c r="A27" s="89">
        <v>10</v>
      </c>
      <c r="B27" s="134"/>
      <c r="C27" s="93">
        <v>35</v>
      </c>
      <c r="D27" s="93">
        <v>3</v>
      </c>
      <c r="E27" s="16">
        <v>17.899999999999999</v>
      </c>
      <c r="F27" s="16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89"/>
      <c r="T27" s="9"/>
    </row>
    <row r="28" spans="1:20" ht="15.75" hidden="1" thickBot="1" x14ac:dyDescent="0.3">
      <c r="A28" s="89">
        <v>11</v>
      </c>
      <c r="B28" s="131"/>
      <c r="C28" s="93">
        <v>38</v>
      </c>
      <c r="D28" s="93">
        <v>3</v>
      </c>
      <c r="E28" s="16">
        <v>18.2</v>
      </c>
      <c r="F28" s="16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89"/>
      <c r="T28" s="9"/>
    </row>
    <row r="29" spans="1:20" ht="15.75" hidden="1" thickBot="1" x14ac:dyDescent="0.3">
      <c r="A29" s="89">
        <v>12</v>
      </c>
      <c r="B29" s="130" t="s">
        <v>19</v>
      </c>
      <c r="C29" s="93">
        <v>45</v>
      </c>
      <c r="D29" s="93">
        <v>3</v>
      </c>
      <c r="E29" s="12">
        <v>18.2</v>
      </c>
      <c r="F29" s="12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9"/>
      <c r="T29" s="9"/>
    </row>
    <row r="30" spans="1:20" ht="15.75" hidden="1" thickBot="1" x14ac:dyDescent="0.3">
      <c r="A30" s="89">
        <v>13</v>
      </c>
      <c r="B30" s="134"/>
      <c r="C30" s="93">
        <v>48</v>
      </c>
      <c r="D30" s="93">
        <v>3</v>
      </c>
      <c r="E30" s="12">
        <v>17.899999999999999</v>
      </c>
      <c r="F30" s="12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9"/>
      <c r="T30" s="9"/>
    </row>
    <row r="31" spans="1:20" ht="15.75" hidden="1" thickBot="1" x14ac:dyDescent="0.3">
      <c r="A31" s="89">
        <v>14</v>
      </c>
      <c r="B31" s="134"/>
      <c r="C31" s="93">
        <v>49</v>
      </c>
      <c r="D31" s="93">
        <v>3</v>
      </c>
      <c r="E31" s="12">
        <v>17.899999999999999</v>
      </c>
      <c r="F31" s="12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89"/>
      <c r="T31" s="9"/>
    </row>
    <row r="32" spans="1:20" ht="15.75" hidden="1" thickBot="1" x14ac:dyDescent="0.3">
      <c r="A32" s="89">
        <v>15</v>
      </c>
      <c r="B32" s="131"/>
      <c r="C32" s="17">
        <v>52</v>
      </c>
      <c r="D32" s="93">
        <v>3</v>
      </c>
      <c r="E32" s="12">
        <v>18.2</v>
      </c>
      <c r="F32" s="1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89"/>
      <c r="T32" s="9"/>
    </row>
    <row r="33" spans="1:20" ht="16.5" hidden="1" thickBot="1" x14ac:dyDescent="0.3">
      <c r="A33" s="128" t="s">
        <v>20</v>
      </c>
      <c r="B33" s="129"/>
      <c r="C33" s="13">
        <f>A32</f>
        <v>15</v>
      </c>
      <c r="D33" s="13">
        <f>SUM(D18:D32)</f>
        <v>48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89"/>
      <c r="T33" s="9"/>
    </row>
    <row r="34" spans="1:20" ht="23.25" hidden="1" customHeight="1" x14ac:dyDescent="0.35">
      <c r="A34" s="5" t="s">
        <v>24</v>
      </c>
      <c r="B34" s="89"/>
      <c r="C34" s="93"/>
      <c r="D34" s="9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89"/>
      <c r="T34" s="9"/>
    </row>
    <row r="35" spans="1:20" ht="15.75" hidden="1" thickBot="1" x14ac:dyDescent="0.3">
      <c r="A35" s="89">
        <v>1</v>
      </c>
      <c r="B35" s="89" t="s">
        <v>25</v>
      </c>
      <c r="C35" s="93">
        <v>9</v>
      </c>
      <c r="D35" s="93">
        <v>4</v>
      </c>
      <c r="E35" s="11">
        <f>12.8+12.8+2.5+2.8</f>
        <v>30.900000000000002</v>
      </c>
      <c r="F35" s="11">
        <v>0.4</v>
      </c>
      <c r="G35" s="9">
        <v>11.4</v>
      </c>
      <c r="H35" s="9"/>
      <c r="I35" s="9"/>
      <c r="J35" s="9">
        <v>0.1</v>
      </c>
      <c r="K35" s="9">
        <v>2.5</v>
      </c>
      <c r="L35" s="9"/>
      <c r="M35" s="9">
        <v>0.1</v>
      </c>
      <c r="N35" s="9">
        <f t="shared" ref="N35" si="3">M35*E35</f>
        <v>3.0900000000000003</v>
      </c>
      <c r="O35" s="9"/>
      <c r="P35" s="9"/>
      <c r="Q35" s="9"/>
      <c r="R35" s="9"/>
      <c r="S35" s="89"/>
      <c r="T35" s="9"/>
    </row>
    <row r="36" spans="1:20" ht="16.5" hidden="1" thickBot="1" x14ac:dyDescent="0.3">
      <c r="A36" s="128" t="s">
        <v>20</v>
      </c>
      <c r="B36" s="129"/>
      <c r="C36" s="13">
        <f>A35</f>
        <v>1</v>
      </c>
      <c r="D36" s="13">
        <f>SUM(D35)</f>
        <v>4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89"/>
      <c r="T36" s="9"/>
    </row>
    <row r="37" spans="1:20" ht="17.25" hidden="1" customHeight="1" x14ac:dyDescent="0.35">
      <c r="A37" s="5" t="s">
        <v>26</v>
      </c>
      <c r="B37" s="89"/>
      <c r="C37" s="93"/>
      <c r="D37" s="9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89"/>
      <c r="T37" s="9"/>
    </row>
    <row r="38" spans="1:20" ht="15.75" hidden="1" thickBot="1" x14ac:dyDescent="0.3">
      <c r="A38" s="89">
        <v>1</v>
      </c>
      <c r="B38" s="130" t="s">
        <v>25</v>
      </c>
      <c r="C38" s="93">
        <v>3</v>
      </c>
      <c r="D38" s="93">
        <v>2</v>
      </c>
      <c r="E38" s="10">
        <v>13.6</v>
      </c>
      <c r="F38" s="11">
        <v>0.4</v>
      </c>
      <c r="G38" s="9">
        <f>E38*F38</f>
        <v>5.44</v>
      </c>
      <c r="H38" s="9"/>
      <c r="I38" s="9"/>
      <c r="J38" s="9">
        <v>0.1</v>
      </c>
      <c r="K38" s="9">
        <v>1.2</v>
      </c>
      <c r="L38" s="9"/>
      <c r="M38" s="9">
        <v>0.1</v>
      </c>
      <c r="N38" s="9">
        <f t="shared" ref="N38:N42" si="4">M38*E38</f>
        <v>1.36</v>
      </c>
      <c r="O38" s="9"/>
      <c r="P38" s="9"/>
      <c r="Q38" s="9"/>
      <c r="R38" s="9"/>
      <c r="S38" s="89"/>
      <c r="T38" s="9"/>
    </row>
    <row r="39" spans="1:20" ht="15.75" hidden="1" thickBot="1" x14ac:dyDescent="0.3">
      <c r="A39" s="89">
        <v>2</v>
      </c>
      <c r="B39" s="134"/>
      <c r="C39" s="93">
        <v>4</v>
      </c>
      <c r="D39" s="93">
        <v>2</v>
      </c>
      <c r="E39" s="10">
        <v>13.1</v>
      </c>
      <c r="F39" s="11">
        <v>0.4</v>
      </c>
      <c r="G39" s="9">
        <f t="shared" ref="G39:G42" si="5">E39*F39</f>
        <v>5.24</v>
      </c>
      <c r="H39" s="9"/>
      <c r="I39" s="9"/>
      <c r="J39" s="9">
        <v>0.1</v>
      </c>
      <c r="K39" s="9">
        <v>1.1000000000000001</v>
      </c>
      <c r="L39" s="9"/>
      <c r="M39" s="9">
        <v>0.1</v>
      </c>
      <c r="N39" s="9">
        <f t="shared" si="4"/>
        <v>1.31</v>
      </c>
      <c r="O39" s="9"/>
      <c r="P39" s="9"/>
      <c r="Q39" s="9"/>
      <c r="R39" s="9"/>
      <c r="S39" s="89"/>
      <c r="T39" s="9"/>
    </row>
    <row r="40" spans="1:20" ht="15.75" hidden="1" thickBot="1" x14ac:dyDescent="0.3">
      <c r="A40" s="89">
        <v>3</v>
      </c>
      <c r="B40" s="134"/>
      <c r="C40" s="93">
        <v>10</v>
      </c>
      <c r="D40" s="93">
        <v>2</v>
      </c>
      <c r="E40" s="10">
        <v>12.7</v>
      </c>
      <c r="F40" s="11">
        <v>0.4</v>
      </c>
      <c r="G40" s="9">
        <f t="shared" si="5"/>
        <v>5.08</v>
      </c>
      <c r="H40" s="9"/>
      <c r="I40" s="9"/>
      <c r="J40" s="9">
        <v>0.1</v>
      </c>
      <c r="K40" s="9">
        <v>1.1000000000000001</v>
      </c>
      <c r="L40" s="9"/>
      <c r="M40" s="9">
        <v>0.1</v>
      </c>
      <c r="N40" s="9">
        <f t="shared" si="4"/>
        <v>1.27</v>
      </c>
      <c r="O40" s="9"/>
      <c r="P40" s="9"/>
      <c r="Q40" s="9"/>
      <c r="R40" s="9"/>
      <c r="S40" s="89"/>
      <c r="T40" s="9"/>
    </row>
    <row r="41" spans="1:20" ht="15.75" hidden="1" thickBot="1" x14ac:dyDescent="0.3">
      <c r="A41" s="89">
        <v>4</v>
      </c>
      <c r="B41" s="134"/>
      <c r="C41" s="93">
        <v>11</v>
      </c>
      <c r="D41" s="93">
        <v>2</v>
      </c>
      <c r="E41" s="10">
        <v>13</v>
      </c>
      <c r="F41" s="11">
        <v>0.4</v>
      </c>
      <c r="G41" s="9">
        <f t="shared" si="5"/>
        <v>5.2</v>
      </c>
      <c r="H41" s="9"/>
      <c r="I41" s="9"/>
      <c r="J41" s="9">
        <v>0.1</v>
      </c>
      <c r="K41" s="9">
        <v>1.1000000000000001</v>
      </c>
      <c r="L41" s="9"/>
      <c r="M41" s="9">
        <v>0.1</v>
      </c>
      <c r="N41" s="9">
        <f t="shared" si="4"/>
        <v>1.3</v>
      </c>
      <c r="O41" s="9"/>
      <c r="P41" s="9"/>
      <c r="Q41" s="9"/>
      <c r="R41" s="9"/>
      <c r="S41" s="89"/>
      <c r="T41" s="9"/>
    </row>
    <row r="42" spans="1:20" ht="15.75" hidden="1" thickBot="1" x14ac:dyDescent="0.3">
      <c r="A42" s="89">
        <v>5</v>
      </c>
      <c r="B42" s="131"/>
      <c r="C42" s="93">
        <v>12</v>
      </c>
      <c r="D42" s="93">
        <v>2</v>
      </c>
      <c r="E42" s="10">
        <v>12.7</v>
      </c>
      <c r="F42" s="11">
        <v>0.4</v>
      </c>
      <c r="G42" s="9">
        <f t="shared" si="5"/>
        <v>5.08</v>
      </c>
      <c r="H42" s="9"/>
      <c r="I42" s="9"/>
      <c r="J42" s="9">
        <v>0.1</v>
      </c>
      <c r="K42" s="9">
        <v>1.1000000000000001</v>
      </c>
      <c r="L42" s="9"/>
      <c r="M42" s="9">
        <v>0.1</v>
      </c>
      <c r="N42" s="9">
        <f t="shared" si="4"/>
        <v>1.27</v>
      </c>
      <c r="O42" s="9"/>
      <c r="P42" s="9"/>
      <c r="Q42" s="9"/>
      <c r="R42" s="9"/>
      <c r="S42" s="89"/>
      <c r="T42" s="9"/>
    </row>
    <row r="43" spans="1:20" ht="15.75" hidden="1" thickBot="1" x14ac:dyDescent="0.3">
      <c r="A43" s="89">
        <v>6</v>
      </c>
      <c r="B43" s="130" t="s">
        <v>27</v>
      </c>
      <c r="C43" s="93">
        <v>32</v>
      </c>
      <c r="D43" s="93">
        <v>2</v>
      </c>
      <c r="E43" s="16">
        <v>12.6</v>
      </c>
      <c r="F43" s="16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89"/>
      <c r="T43" s="9"/>
    </row>
    <row r="44" spans="1:20" ht="15.75" hidden="1" thickBot="1" x14ac:dyDescent="0.3">
      <c r="A44" s="89">
        <v>7</v>
      </c>
      <c r="B44" s="134"/>
      <c r="C44" s="93">
        <v>33</v>
      </c>
      <c r="D44" s="93">
        <v>2</v>
      </c>
      <c r="E44" s="16">
        <v>12.6</v>
      </c>
      <c r="F44" s="16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89"/>
      <c r="T44" s="9"/>
    </row>
    <row r="45" spans="1:20" ht="15.75" hidden="1" thickBot="1" x14ac:dyDescent="0.3">
      <c r="A45" s="89">
        <v>8</v>
      </c>
      <c r="B45" s="134"/>
      <c r="C45" s="93">
        <v>36</v>
      </c>
      <c r="D45" s="93">
        <v>2</v>
      </c>
      <c r="E45" s="16">
        <v>12.6</v>
      </c>
      <c r="F45" s="1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89"/>
      <c r="T45" s="9"/>
    </row>
    <row r="46" spans="1:20" ht="15.75" hidden="1" thickBot="1" x14ac:dyDescent="0.3">
      <c r="A46" s="89">
        <v>9</v>
      </c>
      <c r="B46" s="131"/>
      <c r="C46" s="93">
        <v>37</v>
      </c>
      <c r="D46" s="93">
        <v>2</v>
      </c>
      <c r="E46" s="16">
        <v>12.6</v>
      </c>
      <c r="F46" s="1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89"/>
      <c r="T46" s="9"/>
    </row>
    <row r="47" spans="1:20" ht="15.75" hidden="1" thickBot="1" x14ac:dyDescent="0.3">
      <c r="A47" s="89">
        <v>10</v>
      </c>
      <c r="B47" s="130" t="s">
        <v>28</v>
      </c>
      <c r="C47" s="93">
        <v>46</v>
      </c>
      <c r="D47" s="93">
        <v>2</v>
      </c>
      <c r="E47" s="12">
        <v>12.6</v>
      </c>
      <c r="F47" s="12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89"/>
      <c r="T47" s="9"/>
    </row>
    <row r="48" spans="1:20" ht="15.75" hidden="1" thickBot="1" x14ac:dyDescent="0.3">
      <c r="A48" s="89">
        <v>11</v>
      </c>
      <c r="B48" s="134"/>
      <c r="C48" s="93">
        <v>47</v>
      </c>
      <c r="D48" s="93">
        <v>2</v>
      </c>
      <c r="E48" s="12">
        <v>12.6</v>
      </c>
      <c r="F48" s="12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89"/>
      <c r="T48" s="9"/>
    </row>
    <row r="49" spans="1:20" ht="15.75" hidden="1" thickBot="1" x14ac:dyDescent="0.3">
      <c r="A49" s="89">
        <v>12</v>
      </c>
      <c r="B49" s="134"/>
      <c r="C49" s="17">
        <v>50</v>
      </c>
      <c r="D49" s="93">
        <v>2</v>
      </c>
      <c r="E49" s="12">
        <v>12.6</v>
      </c>
      <c r="F49" s="12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89"/>
      <c r="T49" s="9"/>
    </row>
    <row r="50" spans="1:20" ht="15.75" hidden="1" thickBot="1" x14ac:dyDescent="0.3">
      <c r="A50" s="89">
        <v>13</v>
      </c>
      <c r="B50" s="131"/>
      <c r="C50" s="17">
        <v>51</v>
      </c>
      <c r="D50" s="93">
        <v>2</v>
      </c>
      <c r="E50" s="12">
        <v>12.6</v>
      </c>
      <c r="F50" s="12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89"/>
      <c r="T50" s="9"/>
    </row>
    <row r="51" spans="1:20" ht="16.5" hidden="1" thickBot="1" x14ac:dyDescent="0.3">
      <c r="A51" s="128" t="s">
        <v>20</v>
      </c>
      <c r="B51" s="129"/>
      <c r="C51" s="13">
        <f>A50</f>
        <v>13</v>
      </c>
      <c r="D51" s="13">
        <f>SUM(D38:D50)</f>
        <v>26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89"/>
      <c r="T51" s="9"/>
    </row>
    <row r="52" spans="1:20" ht="18.75" hidden="1" customHeight="1" x14ac:dyDescent="0.35">
      <c r="A52" s="5" t="s">
        <v>29</v>
      </c>
      <c r="B52" s="91"/>
      <c r="C52" s="13"/>
      <c r="D52" s="13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89"/>
      <c r="T52" s="9"/>
    </row>
    <row r="53" spans="1:20" ht="16.5" hidden="1" thickBot="1" x14ac:dyDescent="0.3">
      <c r="A53" s="19">
        <v>1</v>
      </c>
      <c r="B53" s="20" t="s">
        <v>25</v>
      </c>
      <c r="C53" s="21" t="s">
        <v>30</v>
      </c>
      <c r="D53" s="21">
        <v>2</v>
      </c>
      <c r="E53" s="11">
        <v>16.5</v>
      </c>
      <c r="F53" s="11">
        <v>0.4</v>
      </c>
      <c r="G53" s="9">
        <f>E53*F53</f>
        <v>6.6000000000000005</v>
      </c>
      <c r="H53" s="9"/>
      <c r="I53" s="9"/>
      <c r="J53" s="9">
        <v>0.1</v>
      </c>
      <c r="K53" s="9">
        <v>1.5</v>
      </c>
      <c r="L53" s="9"/>
      <c r="M53" s="9">
        <v>0.1</v>
      </c>
      <c r="N53" s="9">
        <f t="shared" ref="N53" si="6">M53*E53</f>
        <v>1.6500000000000001</v>
      </c>
      <c r="O53" s="9"/>
      <c r="P53" s="9"/>
      <c r="Q53" s="9"/>
      <c r="R53" s="9"/>
      <c r="S53" s="89"/>
      <c r="T53" s="9"/>
    </row>
    <row r="54" spans="1:20" ht="16.5" hidden="1" thickBot="1" x14ac:dyDescent="0.3">
      <c r="A54" s="19">
        <v>2</v>
      </c>
      <c r="B54" s="20" t="s">
        <v>27</v>
      </c>
      <c r="C54" s="21">
        <v>43</v>
      </c>
      <c r="D54" s="21">
        <v>2</v>
      </c>
      <c r="E54" s="16">
        <f>16.8</f>
        <v>16.8</v>
      </c>
      <c r="F54" s="1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89"/>
      <c r="T54" s="9"/>
    </row>
    <row r="55" spans="1:20" ht="16.5" hidden="1" thickBot="1" x14ac:dyDescent="0.3">
      <c r="A55" s="19">
        <v>3</v>
      </c>
      <c r="B55" s="20" t="s">
        <v>19</v>
      </c>
      <c r="C55" s="21">
        <v>44</v>
      </c>
      <c r="D55" s="21">
        <v>2</v>
      </c>
      <c r="E55" s="12">
        <v>16.8</v>
      </c>
      <c r="F55" s="12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89"/>
      <c r="T55" s="9"/>
    </row>
    <row r="56" spans="1:20" ht="16.5" hidden="1" thickBot="1" x14ac:dyDescent="0.3">
      <c r="A56" s="128" t="s">
        <v>20</v>
      </c>
      <c r="B56" s="129"/>
      <c r="C56" s="13">
        <f>A55</f>
        <v>3</v>
      </c>
      <c r="D56" s="13">
        <f>SUM(D53:D55)</f>
        <v>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89"/>
      <c r="T56" s="9"/>
    </row>
    <row r="57" spans="1:20" ht="15" hidden="1" customHeight="1" x14ac:dyDescent="0.35">
      <c r="A57" s="5" t="s">
        <v>31</v>
      </c>
      <c r="B57" s="89"/>
      <c r="C57" s="93"/>
      <c r="D57" s="93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89"/>
      <c r="T57" s="9"/>
    </row>
    <row r="58" spans="1:20" ht="15.75" hidden="1" thickBot="1" x14ac:dyDescent="0.3">
      <c r="A58" s="89">
        <v>1</v>
      </c>
      <c r="B58" s="89" t="s">
        <v>25</v>
      </c>
      <c r="C58" s="93">
        <v>2</v>
      </c>
      <c r="D58" s="93">
        <v>1</v>
      </c>
      <c r="E58" s="11">
        <f>4.4+11.8+12</f>
        <v>28.200000000000003</v>
      </c>
      <c r="F58" s="11">
        <v>0.4</v>
      </c>
      <c r="G58" s="9">
        <v>10.3</v>
      </c>
      <c r="H58" s="9"/>
      <c r="I58" s="9"/>
      <c r="J58" s="9">
        <v>0.1</v>
      </c>
      <c r="K58" s="9">
        <v>2.6</v>
      </c>
      <c r="L58" s="9"/>
      <c r="M58" s="9">
        <v>0.1</v>
      </c>
      <c r="N58" s="9">
        <f t="shared" ref="N58" si="7">M58*E58</f>
        <v>2.8200000000000003</v>
      </c>
      <c r="O58" s="9"/>
      <c r="P58" s="9"/>
      <c r="Q58" s="9"/>
      <c r="R58" s="9"/>
      <c r="S58" s="89"/>
      <c r="T58" s="9"/>
    </row>
    <row r="59" spans="1:20" ht="16.5" hidden="1" thickBot="1" x14ac:dyDescent="0.3">
      <c r="A59" s="128" t="s">
        <v>20</v>
      </c>
      <c r="B59" s="129"/>
      <c r="C59" s="13">
        <f>A58</f>
        <v>1</v>
      </c>
      <c r="D59" s="13">
        <f>SUM(D58)</f>
        <v>1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89"/>
      <c r="T59" s="9"/>
    </row>
    <row r="60" spans="1:20" ht="18" hidden="1" customHeight="1" x14ac:dyDescent="0.35">
      <c r="A60" s="5" t="s">
        <v>32</v>
      </c>
      <c r="B60" s="89"/>
      <c r="C60" s="93"/>
      <c r="D60" s="93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89"/>
      <c r="T60" s="9"/>
    </row>
    <row r="61" spans="1:20" ht="15.75" hidden="1" thickBot="1" x14ac:dyDescent="0.3">
      <c r="A61" s="89">
        <v>1</v>
      </c>
      <c r="B61" s="130" t="s">
        <v>27</v>
      </c>
      <c r="C61" s="93">
        <v>39</v>
      </c>
      <c r="D61" s="93">
        <v>1</v>
      </c>
      <c r="E61" s="16">
        <v>30.9</v>
      </c>
      <c r="F61" s="1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89"/>
      <c r="T61" s="9"/>
    </row>
    <row r="62" spans="1:20" ht="15.75" hidden="1" thickBot="1" x14ac:dyDescent="0.3">
      <c r="A62" s="89">
        <v>2</v>
      </c>
      <c r="B62" s="131"/>
      <c r="C62" s="93">
        <v>40</v>
      </c>
      <c r="D62" s="93">
        <v>1</v>
      </c>
      <c r="E62" s="16">
        <v>31.4</v>
      </c>
      <c r="F62" s="1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89"/>
      <c r="T62" s="9"/>
    </row>
    <row r="63" spans="1:20" ht="15.75" hidden="1" thickBot="1" x14ac:dyDescent="0.3">
      <c r="A63" s="22">
        <v>3</v>
      </c>
      <c r="B63" s="23" t="s">
        <v>19</v>
      </c>
      <c r="C63" s="93">
        <v>53</v>
      </c>
      <c r="D63" s="93">
        <v>1</v>
      </c>
      <c r="E63" s="12">
        <v>30.8</v>
      </c>
      <c r="F63" s="12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89"/>
      <c r="T63" s="9"/>
    </row>
    <row r="64" spans="1:20" ht="16.5" hidden="1" thickBot="1" x14ac:dyDescent="0.3">
      <c r="A64" s="128" t="s">
        <v>20</v>
      </c>
      <c r="B64" s="129"/>
      <c r="C64" s="13">
        <f>A63</f>
        <v>3</v>
      </c>
      <c r="D64" s="13">
        <f>SUM(D61:D63)</f>
        <v>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89"/>
      <c r="T64" s="9"/>
    </row>
    <row r="65" spans="1:25" ht="18.75" hidden="1" customHeight="1" x14ac:dyDescent="0.35">
      <c r="A65" s="5" t="s">
        <v>33</v>
      </c>
      <c r="B65" s="89"/>
      <c r="C65" s="93"/>
      <c r="D65" s="93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89"/>
      <c r="T65" s="9"/>
    </row>
    <row r="66" spans="1:25" ht="15.75" hidden="1" thickBot="1" x14ac:dyDescent="0.3">
      <c r="A66" s="89">
        <v>1</v>
      </c>
      <c r="B66" s="130" t="s">
        <v>27</v>
      </c>
      <c r="C66" s="93">
        <v>41</v>
      </c>
      <c r="D66" s="93">
        <v>2</v>
      </c>
      <c r="E66" s="16">
        <v>30.9</v>
      </c>
      <c r="F66" s="1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89"/>
      <c r="T66" s="9"/>
    </row>
    <row r="67" spans="1:25" ht="15.75" hidden="1" thickBot="1" x14ac:dyDescent="0.3">
      <c r="A67" s="89">
        <v>2</v>
      </c>
      <c r="B67" s="131"/>
      <c r="C67" s="93">
        <v>42</v>
      </c>
      <c r="D67" s="93">
        <v>2</v>
      </c>
      <c r="E67" s="16">
        <v>31.4</v>
      </c>
      <c r="F67" s="1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89"/>
      <c r="T67" s="9"/>
    </row>
    <row r="68" spans="1:25" ht="16.5" hidden="1" thickBot="1" x14ac:dyDescent="0.3">
      <c r="A68" s="128" t="s">
        <v>20</v>
      </c>
      <c r="B68" s="129"/>
      <c r="C68" s="13">
        <f>A67</f>
        <v>2</v>
      </c>
      <c r="D68" s="13">
        <f>SUM(D66:D67)</f>
        <v>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89"/>
      <c r="T68" s="9"/>
    </row>
    <row r="69" spans="1:25" ht="13.5" hidden="1" customHeight="1" x14ac:dyDescent="0.25">
      <c r="A69" s="90"/>
      <c r="B69" s="91"/>
      <c r="C69" s="13"/>
      <c r="D69" s="13"/>
      <c r="E69" s="9"/>
      <c r="F69" s="9"/>
      <c r="G69" s="25">
        <f>SUM(G7:G68)</f>
        <v>123.32</v>
      </c>
      <c r="H69" s="26">
        <f t="shared" ref="H69:Q69" si="8">SUM(H7:H68)</f>
        <v>0</v>
      </c>
      <c r="I69" s="26">
        <f t="shared" si="8"/>
        <v>0</v>
      </c>
      <c r="J69" s="26">
        <f t="shared" si="8"/>
        <v>1.8000000000000005</v>
      </c>
      <c r="K69" s="25">
        <f t="shared" si="8"/>
        <v>28.200000000000006</v>
      </c>
      <c r="L69" s="26">
        <f t="shared" si="8"/>
        <v>0</v>
      </c>
      <c r="M69" s="26"/>
      <c r="N69" s="25">
        <f t="shared" si="8"/>
        <v>34.039999999999992</v>
      </c>
      <c r="O69" s="26">
        <f t="shared" si="8"/>
        <v>0</v>
      </c>
      <c r="P69" s="26">
        <f t="shared" si="8"/>
        <v>0</v>
      </c>
      <c r="Q69" s="26">
        <f t="shared" si="8"/>
        <v>0</v>
      </c>
      <c r="R69" s="26"/>
      <c r="S69" s="89"/>
      <c r="T69" s="26"/>
    </row>
    <row r="70" spans="1:25" ht="8.25" hidden="1" customHeight="1" x14ac:dyDescent="0.25">
      <c r="A70" s="87"/>
      <c r="B70" s="87"/>
      <c r="C70" s="28"/>
      <c r="D70" s="28"/>
      <c r="E70" s="32"/>
      <c r="F70" s="32"/>
      <c r="G70" s="33"/>
      <c r="H70" s="32"/>
      <c r="I70" s="32"/>
      <c r="J70" s="32"/>
      <c r="K70" s="33"/>
      <c r="L70" s="32"/>
      <c r="M70" s="32"/>
      <c r="N70" s="33"/>
      <c r="O70" s="32"/>
      <c r="P70" s="32"/>
      <c r="Q70" s="32"/>
      <c r="R70" s="32"/>
      <c r="S70" s="87"/>
      <c r="T70" s="32"/>
    </row>
    <row r="71" spans="1:25" ht="62.25" customHeight="1" x14ac:dyDescent="0.25">
      <c r="A71" s="118" t="s">
        <v>47</v>
      </c>
      <c r="B71" s="119"/>
      <c r="C71" s="56">
        <f>C68+C64+C59+C56+C36+C33+C16+C51</f>
        <v>47</v>
      </c>
      <c r="D71" s="56">
        <f>D68+D64+D59+D56+D36+D33+D16+D51</f>
        <v>123</v>
      </c>
      <c r="E71" s="57">
        <f>SUM(E7:E70)</f>
        <v>852.3</v>
      </c>
      <c r="F71" s="57"/>
      <c r="G71" s="58">
        <f>84.3+9.3+9.7+10.1+9.9</f>
        <v>123.3</v>
      </c>
      <c r="H71" s="57">
        <v>57.3</v>
      </c>
      <c r="I71" s="57">
        <v>90.5</v>
      </c>
      <c r="J71" s="57"/>
      <c r="K71" s="58">
        <v>28.2</v>
      </c>
      <c r="L71" s="57">
        <v>7.7</v>
      </c>
      <c r="M71" s="57"/>
      <c r="N71" s="58">
        <v>34</v>
      </c>
      <c r="O71" s="57">
        <v>30.8</v>
      </c>
      <c r="P71" s="57">
        <v>29.3</v>
      </c>
      <c r="Q71" s="57">
        <v>7.8</v>
      </c>
      <c r="R71" s="57">
        <v>7.8</v>
      </c>
      <c r="S71" s="65">
        <v>1201.0999999999999</v>
      </c>
      <c r="T71" s="65">
        <v>757.4</v>
      </c>
      <c r="U71" s="69">
        <v>490557.12</v>
      </c>
      <c r="V71" s="69">
        <v>662626.02</v>
      </c>
      <c r="W71" s="69">
        <f>132529.28+4800</f>
        <v>137329.28</v>
      </c>
      <c r="X71" s="69">
        <v>925998.85</v>
      </c>
      <c r="Y71" s="70">
        <v>21353.35</v>
      </c>
    </row>
    <row r="72" spans="1:25" ht="62.25" hidden="1" customHeight="1" x14ac:dyDescent="0.25">
      <c r="A72" s="59"/>
      <c r="B72" s="60"/>
      <c r="C72" s="61"/>
      <c r="D72" s="61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0"/>
      <c r="T72" s="60"/>
      <c r="U72" s="66"/>
      <c r="V72" s="66"/>
      <c r="W72" s="66"/>
      <c r="X72" s="66"/>
      <c r="Y72" s="67"/>
    </row>
    <row r="73" spans="1:25" hidden="1" x14ac:dyDescent="0.25">
      <c r="A73" s="59"/>
      <c r="B73" s="60"/>
      <c r="C73" s="61"/>
      <c r="D73" s="61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0"/>
      <c r="T73" s="60"/>
      <c r="U73" s="66"/>
      <c r="V73" s="66"/>
      <c r="W73" s="66"/>
      <c r="X73" s="66"/>
      <c r="Y73" s="67"/>
    </row>
    <row r="74" spans="1:25" hidden="1" x14ac:dyDescent="0.25">
      <c r="A74" s="59"/>
      <c r="B74" s="60"/>
      <c r="C74" s="61"/>
      <c r="D74" s="61" t="s">
        <v>25</v>
      </c>
      <c r="E74" s="62">
        <f>E9+E8+E7+E18+E19+E20+E21+E22+E23+E35+E38+E39+E40+E41+E53+E58+E24+E42</f>
        <v>330.7</v>
      </c>
      <c r="F74" s="62"/>
      <c r="G74" s="63">
        <f>G71/E74</f>
        <v>0.37284547928636225</v>
      </c>
      <c r="H74" s="62"/>
      <c r="I74" s="62"/>
      <c r="J74" s="62"/>
      <c r="K74" s="62">
        <f>K71/E74</f>
        <v>8.5273661929241004E-2</v>
      </c>
      <c r="L74" s="62"/>
      <c r="M74" s="62"/>
      <c r="N74" s="62">
        <f>N71/E74</f>
        <v>0.10281221651043242</v>
      </c>
      <c r="O74" s="62"/>
      <c r="P74" s="62"/>
      <c r="Q74" s="62"/>
      <c r="R74" s="62"/>
      <c r="S74" s="60"/>
      <c r="T74" s="60"/>
      <c r="U74" s="66"/>
      <c r="V74" s="66"/>
      <c r="W74" s="66"/>
      <c r="X74" s="66"/>
      <c r="Y74" s="67"/>
    </row>
    <row r="75" spans="1:25" hidden="1" x14ac:dyDescent="0.25">
      <c r="A75" s="59"/>
      <c r="B75" s="60"/>
      <c r="C75" s="61"/>
      <c r="D75" s="61" t="s">
        <v>27</v>
      </c>
      <c r="E75" s="62">
        <f>E25+E26+E27+E28+E43+E44+E45+E46+E54+E61+E62+E66+E67</f>
        <v>264</v>
      </c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0"/>
      <c r="T75" s="60"/>
      <c r="U75" s="66"/>
      <c r="V75" s="66"/>
      <c r="W75" s="66"/>
      <c r="X75" s="66"/>
      <c r="Y75" s="67"/>
    </row>
    <row r="76" spans="1:25" hidden="1" x14ac:dyDescent="0.25">
      <c r="A76" s="59"/>
      <c r="B76" s="60"/>
      <c r="C76" s="61"/>
      <c r="D76" s="61" t="s">
        <v>28</v>
      </c>
      <c r="E76" s="62">
        <f>E13+E12+E11+E10+E14+E15+E29+E30+E31+E47+E48+E49+E55+E63+E32+E50</f>
        <v>257.60000000000002</v>
      </c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0"/>
      <c r="T76" s="60"/>
      <c r="U76" s="66"/>
      <c r="V76" s="66"/>
      <c r="W76" s="66"/>
      <c r="X76" s="66"/>
      <c r="Y76" s="67"/>
    </row>
    <row r="77" spans="1:25" hidden="1" x14ac:dyDescent="0.25">
      <c r="A77" s="59"/>
      <c r="B77" s="60"/>
      <c r="C77" s="61"/>
      <c r="D77" s="61"/>
      <c r="E77" s="62">
        <f>SUM(E74:E76)</f>
        <v>852.30000000000007</v>
      </c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0"/>
      <c r="T77" s="60"/>
      <c r="U77" s="66"/>
      <c r="V77" s="66"/>
      <c r="W77" s="66"/>
      <c r="X77" s="66"/>
      <c r="Y77" s="67"/>
    </row>
    <row r="78" spans="1:25" hidden="1" x14ac:dyDescent="0.25">
      <c r="A78" s="59"/>
      <c r="B78" s="60"/>
      <c r="C78" s="61"/>
      <c r="D78" s="61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0"/>
      <c r="T78" s="60"/>
      <c r="U78" s="66"/>
      <c r="V78" s="66"/>
      <c r="W78" s="66"/>
      <c r="X78" s="66"/>
      <c r="Y78" s="67"/>
    </row>
    <row r="79" spans="1:25" ht="51" customHeight="1" x14ac:dyDescent="0.25">
      <c r="A79" s="122" t="s">
        <v>34</v>
      </c>
      <c r="B79" s="123"/>
      <c r="C79" s="61"/>
      <c r="D79" s="61"/>
      <c r="E79" s="64">
        <f>SUM(E81:E96)</f>
        <v>247.19999999999996</v>
      </c>
      <c r="F79" s="64">
        <f>SUM(F81:F96)</f>
        <v>0</v>
      </c>
      <c r="G79" s="64">
        <f>SUM(G81:G96)</f>
        <v>144.70000000000002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8">
        <v>413.6</v>
      </c>
      <c r="T79" s="68">
        <v>247.2</v>
      </c>
      <c r="U79" s="69">
        <v>55309.919999999998</v>
      </c>
      <c r="V79" s="69">
        <v>82403.58</v>
      </c>
      <c r="W79" s="69">
        <v>14762.67</v>
      </c>
      <c r="X79" s="69"/>
      <c r="Y79" s="70">
        <v>5406.65</v>
      </c>
    </row>
    <row r="80" spans="1:25" ht="91.5" hidden="1" x14ac:dyDescent="0.35">
      <c r="A80" s="40"/>
      <c r="B80" s="89"/>
      <c r="C80" s="93"/>
      <c r="D80" s="93"/>
      <c r="E80" s="2" t="s">
        <v>4</v>
      </c>
      <c r="F80" s="3"/>
      <c r="G80" s="4" t="s">
        <v>35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1" t="s">
        <v>15</v>
      </c>
      <c r="T80" s="9"/>
      <c r="U80" s="34"/>
      <c r="V80" s="34"/>
      <c r="W80" s="34"/>
      <c r="X80" s="34"/>
      <c r="Y80" s="39"/>
    </row>
    <row r="81" spans="1:25" hidden="1" x14ac:dyDescent="0.25">
      <c r="A81" s="38">
        <v>1</v>
      </c>
      <c r="B81" s="120" t="s">
        <v>36</v>
      </c>
      <c r="C81" s="93">
        <v>17</v>
      </c>
      <c r="D81" s="121"/>
      <c r="E81" s="9">
        <v>17.899999999999999</v>
      </c>
      <c r="F81" s="9"/>
      <c r="G81" s="29">
        <v>10.48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29">
        <f>E81+G81</f>
        <v>28.38</v>
      </c>
      <c r="T81" s="9"/>
      <c r="U81" s="34"/>
      <c r="V81" s="34"/>
      <c r="W81" s="34"/>
      <c r="X81" s="34"/>
      <c r="Y81" s="39"/>
    </row>
    <row r="82" spans="1:25" hidden="1" x14ac:dyDescent="0.25">
      <c r="A82" s="38">
        <v>2</v>
      </c>
      <c r="B82" s="120"/>
      <c r="C82" s="93">
        <v>18</v>
      </c>
      <c r="D82" s="121"/>
      <c r="E82" s="9">
        <v>17.899999999999999</v>
      </c>
      <c r="F82" s="9"/>
      <c r="G82" s="29">
        <v>10.48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29">
        <f t="shared" ref="S82:S96" si="9">E82+G82</f>
        <v>28.38</v>
      </c>
      <c r="T82" s="9"/>
      <c r="U82" s="34"/>
      <c r="V82" s="34"/>
      <c r="W82" s="34"/>
      <c r="X82" s="34"/>
      <c r="Y82" s="39"/>
    </row>
    <row r="83" spans="1:25" hidden="1" x14ac:dyDescent="0.25">
      <c r="A83" s="38">
        <v>3</v>
      </c>
      <c r="B83" s="120"/>
      <c r="C83" s="93">
        <v>19</v>
      </c>
      <c r="D83" s="121"/>
      <c r="E83" s="9">
        <v>12.6</v>
      </c>
      <c r="F83" s="9"/>
      <c r="G83" s="29">
        <v>7.38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29">
        <f t="shared" si="9"/>
        <v>19.98</v>
      </c>
      <c r="T83" s="9"/>
      <c r="U83" s="34"/>
      <c r="V83" s="34"/>
      <c r="W83" s="34"/>
      <c r="X83" s="34"/>
      <c r="Y83" s="39"/>
    </row>
    <row r="84" spans="1:25" hidden="1" x14ac:dyDescent="0.25">
      <c r="A84" s="38">
        <v>4</v>
      </c>
      <c r="B84" s="120"/>
      <c r="C84" s="93">
        <v>20</v>
      </c>
      <c r="D84" s="121"/>
      <c r="E84" s="9">
        <v>12.6</v>
      </c>
      <c r="F84" s="9"/>
      <c r="G84" s="29">
        <v>7.38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29">
        <f t="shared" si="9"/>
        <v>19.98</v>
      </c>
      <c r="T84" s="9"/>
      <c r="U84" s="34"/>
      <c r="V84" s="34"/>
      <c r="W84" s="34"/>
      <c r="X84" s="34"/>
      <c r="Y84" s="39"/>
    </row>
    <row r="85" spans="1:25" hidden="1" x14ac:dyDescent="0.25">
      <c r="A85" s="38">
        <v>5</v>
      </c>
      <c r="B85" s="120"/>
      <c r="C85" s="93">
        <v>21</v>
      </c>
      <c r="D85" s="121"/>
      <c r="E85" s="9">
        <v>12.6</v>
      </c>
      <c r="F85" s="9"/>
      <c r="G85" s="29">
        <v>7.38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9">
        <f t="shared" si="9"/>
        <v>19.98</v>
      </c>
      <c r="T85" s="9"/>
      <c r="U85" s="34"/>
      <c r="V85" s="34"/>
      <c r="W85" s="34"/>
      <c r="X85" s="34"/>
      <c r="Y85" s="39"/>
    </row>
    <row r="86" spans="1:25" hidden="1" x14ac:dyDescent="0.25">
      <c r="A86" s="38">
        <v>6</v>
      </c>
      <c r="B86" s="120"/>
      <c r="C86" s="93">
        <v>22</v>
      </c>
      <c r="D86" s="121"/>
      <c r="E86" s="9">
        <v>12.6</v>
      </c>
      <c r="F86" s="9"/>
      <c r="G86" s="29">
        <v>7.38</v>
      </c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9">
        <f t="shared" si="9"/>
        <v>19.98</v>
      </c>
      <c r="T86" s="9"/>
      <c r="U86" s="34"/>
      <c r="V86" s="34"/>
      <c r="W86" s="34"/>
      <c r="X86" s="34"/>
      <c r="Y86" s="39"/>
    </row>
    <row r="87" spans="1:25" hidden="1" x14ac:dyDescent="0.25">
      <c r="A87" s="38">
        <v>7</v>
      </c>
      <c r="B87" s="120"/>
      <c r="C87" s="93">
        <v>23</v>
      </c>
      <c r="D87" s="121"/>
      <c r="E87" s="9">
        <v>18.2</v>
      </c>
      <c r="F87" s="9"/>
      <c r="G87" s="29">
        <v>10.65</v>
      </c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29">
        <f t="shared" si="9"/>
        <v>28.85</v>
      </c>
      <c r="T87" s="9"/>
      <c r="U87" s="34"/>
      <c r="V87" s="34"/>
      <c r="W87" s="34"/>
      <c r="X87" s="34"/>
      <c r="Y87" s="39"/>
    </row>
    <row r="88" spans="1:25" hidden="1" x14ac:dyDescent="0.25">
      <c r="A88" s="38">
        <v>8</v>
      </c>
      <c r="B88" s="120"/>
      <c r="C88" s="93">
        <v>24</v>
      </c>
      <c r="D88" s="121"/>
      <c r="E88" s="9">
        <v>18.2</v>
      </c>
      <c r="F88" s="9"/>
      <c r="G88" s="29">
        <v>10.65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29">
        <f t="shared" si="9"/>
        <v>28.85</v>
      </c>
      <c r="T88" s="9"/>
      <c r="U88" s="34"/>
      <c r="V88" s="34"/>
      <c r="W88" s="34"/>
      <c r="X88" s="34"/>
      <c r="Y88" s="39"/>
    </row>
    <row r="89" spans="1:25" hidden="1" x14ac:dyDescent="0.25">
      <c r="A89" s="38">
        <v>9</v>
      </c>
      <c r="B89" s="120"/>
      <c r="C89" s="93">
        <v>25</v>
      </c>
      <c r="D89" s="121"/>
      <c r="E89" s="9">
        <v>18.5</v>
      </c>
      <c r="F89" s="9"/>
      <c r="G89" s="29">
        <v>10.82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29">
        <f t="shared" si="9"/>
        <v>29.32</v>
      </c>
      <c r="T89" s="9"/>
      <c r="U89" s="34"/>
      <c r="V89" s="34"/>
      <c r="W89" s="34"/>
      <c r="X89" s="34"/>
      <c r="Y89" s="39"/>
    </row>
    <row r="90" spans="1:25" hidden="1" x14ac:dyDescent="0.25">
      <c r="A90" s="38">
        <v>10</v>
      </c>
      <c r="B90" s="120"/>
      <c r="C90" s="93">
        <v>26</v>
      </c>
      <c r="D90" s="121"/>
      <c r="E90" s="9">
        <v>18.5</v>
      </c>
      <c r="F90" s="9"/>
      <c r="G90" s="29">
        <v>10.82</v>
      </c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29">
        <f t="shared" si="9"/>
        <v>29.32</v>
      </c>
      <c r="T90" s="9"/>
      <c r="U90" s="34"/>
      <c r="V90" s="34"/>
      <c r="W90" s="34"/>
      <c r="X90" s="34"/>
      <c r="Y90" s="39"/>
    </row>
    <row r="91" spans="1:25" hidden="1" x14ac:dyDescent="0.25">
      <c r="A91" s="38">
        <v>11</v>
      </c>
      <c r="B91" s="120"/>
      <c r="C91" s="93">
        <v>27</v>
      </c>
      <c r="D91" s="121"/>
      <c r="E91" s="9">
        <v>12.4</v>
      </c>
      <c r="F91" s="9"/>
      <c r="G91" s="29">
        <v>7.26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29">
        <f t="shared" si="9"/>
        <v>19.66</v>
      </c>
      <c r="T91" s="9"/>
      <c r="U91" s="34"/>
      <c r="V91" s="34"/>
      <c r="W91" s="34"/>
      <c r="X91" s="34"/>
      <c r="Y91" s="39"/>
    </row>
    <row r="92" spans="1:25" hidden="1" x14ac:dyDescent="0.25">
      <c r="A92" s="38">
        <v>12</v>
      </c>
      <c r="B92" s="120"/>
      <c r="C92" s="93">
        <v>28</v>
      </c>
      <c r="D92" s="121"/>
      <c r="E92" s="9">
        <v>12.4</v>
      </c>
      <c r="F92" s="9"/>
      <c r="G92" s="29">
        <v>7.26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29">
        <f t="shared" si="9"/>
        <v>19.66</v>
      </c>
      <c r="T92" s="9"/>
      <c r="U92" s="34"/>
      <c r="V92" s="34"/>
      <c r="W92" s="34"/>
      <c r="X92" s="34"/>
      <c r="Y92" s="39"/>
    </row>
    <row r="93" spans="1:25" hidden="1" x14ac:dyDescent="0.25">
      <c r="A93" s="38">
        <v>13</v>
      </c>
      <c r="B93" s="120"/>
      <c r="C93" s="93">
        <v>29</v>
      </c>
      <c r="D93" s="121"/>
      <c r="E93" s="9">
        <v>13.2</v>
      </c>
      <c r="F93" s="9"/>
      <c r="G93" s="29">
        <v>7.73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29">
        <f t="shared" si="9"/>
        <v>20.93</v>
      </c>
      <c r="T93" s="9"/>
      <c r="U93" s="34"/>
      <c r="V93" s="34"/>
      <c r="W93" s="34"/>
      <c r="X93" s="34"/>
      <c r="Y93" s="39"/>
    </row>
    <row r="94" spans="1:25" hidden="1" x14ac:dyDescent="0.25">
      <c r="A94" s="38">
        <v>14</v>
      </c>
      <c r="B94" s="120"/>
      <c r="C94" s="93">
        <v>30</v>
      </c>
      <c r="D94" s="121"/>
      <c r="E94" s="9">
        <v>13.2</v>
      </c>
      <c r="F94" s="9"/>
      <c r="G94" s="29">
        <v>7.73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29">
        <f t="shared" si="9"/>
        <v>20.93</v>
      </c>
      <c r="T94" s="9"/>
      <c r="U94" s="34"/>
      <c r="V94" s="34"/>
      <c r="W94" s="34"/>
      <c r="X94" s="34"/>
      <c r="Y94" s="39"/>
    </row>
    <row r="95" spans="1:25" hidden="1" x14ac:dyDescent="0.25">
      <c r="A95" s="38">
        <v>15</v>
      </c>
      <c r="B95" s="120"/>
      <c r="C95" s="93">
        <v>31</v>
      </c>
      <c r="D95" s="121"/>
      <c r="E95" s="9">
        <v>18.2</v>
      </c>
      <c r="F95" s="9"/>
      <c r="G95" s="29">
        <v>10.65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29">
        <f t="shared" si="9"/>
        <v>28.85</v>
      </c>
      <c r="T95" s="9"/>
      <c r="U95" s="34"/>
      <c r="V95" s="34"/>
      <c r="W95" s="34"/>
      <c r="X95" s="34"/>
      <c r="Y95" s="39"/>
    </row>
    <row r="96" spans="1:25" hidden="1" x14ac:dyDescent="0.25">
      <c r="A96" s="38">
        <v>16</v>
      </c>
      <c r="B96" s="120"/>
      <c r="C96" s="93">
        <v>32</v>
      </c>
      <c r="D96" s="121"/>
      <c r="E96" s="9">
        <v>18.2</v>
      </c>
      <c r="F96" s="9"/>
      <c r="G96" s="29">
        <v>10.65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29">
        <f t="shared" si="9"/>
        <v>28.85</v>
      </c>
      <c r="T96" s="9"/>
      <c r="U96" s="34"/>
      <c r="V96" s="34"/>
      <c r="W96" s="34"/>
      <c r="X96" s="34"/>
      <c r="Y96" s="39"/>
    </row>
    <row r="97" spans="1:27" ht="15.75" x14ac:dyDescent="0.25">
      <c r="A97" s="96" t="s">
        <v>52</v>
      </c>
      <c r="B97" s="92"/>
      <c r="C97" s="93"/>
      <c r="D97" s="93"/>
      <c r="E97" s="9"/>
      <c r="F97" s="9"/>
      <c r="G97" s="2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29">
        <v>100</v>
      </c>
      <c r="T97" s="9">
        <v>59.4</v>
      </c>
      <c r="U97" s="34"/>
      <c r="V97" s="69"/>
      <c r="W97" s="69"/>
      <c r="X97" s="69"/>
      <c r="Y97" s="70"/>
    </row>
    <row r="98" spans="1:27" ht="15.75" x14ac:dyDescent="0.25">
      <c r="A98" s="96" t="s">
        <v>53</v>
      </c>
      <c r="B98" s="92"/>
      <c r="C98" s="93"/>
      <c r="D98" s="93"/>
      <c r="E98" s="9"/>
      <c r="F98" s="9"/>
      <c r="G98" s="2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29">
        <v>23.2</v>
      </c>
      <c r="T98" s="9">
        <v>13.8</v>
      </c>
      <c r="U98" s="34"/>
      <c r="V98" s="69"/>
      <c r="W98" s="69"/>
      <c r="X98" s="69"/>
      <c r="Y98" s="70"/>
    </row>
    <row r="99" spans="1:27" ht="14.25" customHeight="1" x14ac:dyDescent="0.25">
      <c r="A99" s="96" t="s">
        <v>54</v>
      </c>
      <c r="B99" s="89"/>
      <c r="C99" s="93"/>
      <c r="D99" s="93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89">
        <v>125.6</v>
      </c>
      <c r="T99" s="9">
        <v>74.599999999999994</v>
      </c>
      <c r="U99" s="34"/>
      <c r="V99" s="69">
        <v>1830</v>
      </c>
      <c r="W99" s="69">
        <v>2690.63</v>
      </c>
      <c r="X99" s="69">
        <v>87824.1</v>
      </c>
      <c r="Y99" s="70"/>
    </row>
    <row r="100" spans="1:27" hidden="1" x14ac:dyDescent="0.25">
      <c r="A100" s="38"/>
      <c r="B100" s="89"/>
      <c r="C100" s="93"/>
      <c r="D100" s="93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89"/>
      <c r="T100" s="9"/>
      <c r="U100" s="34"/>
      <c r="V100" s="34"/>
      <c r="W100" s="34"/>
      <c r="X100" s="34"/>
      <c r="Y100" s="39"/>
    </row>
    <row r="101" spans="1:27" hidden="1" x14ac:dyDescent="0.25">
      <c r="A101" s="38"/>
      <c r="B101" s="89"/>
      <c r="C101" s="93"/>
      <c r="D101" s="93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89"/>
      <c r="T101" s="9"/>
      <c r="U101" s="34"/>
      <c r="V101" s="34"/>
      <c r="W101" s="34"/>
      <c r="X101" s="34"/>
      <c r="Y101" s="39"/>
    </row>
    <row r="102" spans="1:27" hidden="1" x14ac:dyDescent="0.25">
      <c r="A102" s="38"/>
      <c r="B102" s="89"/>
      <c r="C102" s="93"/>
      <c r="D102" s="93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89"/>
      <c r="T102" s="9"/>
      <c r="U102" s="34"/>
      <c r="V102" s="34"/>
      <c r="W102" s="34"/>
      <c r="X102" s="34"/>
      <c r="Y102" s="39"/>
    </row>
    <row r="103" spans="1:27" ht="21.75" thickBot="1" x14ac:dyDescent="0.4">
      <c r="A103" s="41" t="s">
        <v>37</v>
      </c>
      <c r="B103" s="42"/>
      <c r="C103" s="43"/>
      <c r="D103" s="43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71">
        <f>S79+S71+S97+S98+S99</f>
        <v>1863.4999999999998</v>
      </c>
      <c r="T103" s="71">
        <f t="shared" ref="T103:X103" si="10">T79+T71+T97+T98+T99</f>
        <v>1152.3999999999999</v>
      </c>
      <c r="U103" s="71">
        <f t="shared" si="10"/>
        <v>545867.04</v>
      </c>
      <c r="V103" s="71">
        <f t="shared" si="10"/>
        <v>746859.6</v>
      </c>
      <c r="W103" s="71">
        <f t="shared" si="10"/>
        <v>154782.58000000002</v>
      </c>
      <c r="X103" s="71">
        <f t="shared" si="10"/>
        <v>1013822.95</v>
      </c>
      <c r="Y103" s="71">
        <f>Y71+Y79</f>
        <v>26760</v>
      </c>
    </row>
    <row r="104" spans="1:27" ht="21" x14ac:dyDescent="0.35">
      <c r="A104" s="82"/>
      <c r="B104" s="83"/>
      <c r="C104" s="84"/>
      <c r="D104" s="84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86"/>
      <c r="U104" s="86"/>
      <c r="V104" s="86"/>
      <c r="W104" s="86"/>
      <c r="X104" s="86"/>
      <c r="Y104" s="86"/>
    </row>
    <row r="105" spans="1:27" ht="21" x14ac:dyDescent="0.35">
      <c r="A105" s="82"/>
      <c r="B105" s="83"/>
      <c r="C105" s="84"/>
      <c r="D105" s="84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6"/>
      <c r="T105" s="86"/>
      <c r="U105" s="86"/>
      <c r="V105" s="86"/>
      <c r="W105" s="86"/>
      <c r="X105" s="86"/>
      <c r="Y105" s="86"/>
    </row>
    <row r="107" spans="1:27" x14ac:dyDescent="0.25">
      <c r="AA107" s="7"/>
    </row>
    <row r="108" spans="1:27" ht="18.75" x14ac:dyDescent="0.3">
      <c r="S108" s="79" t="s">
        <v>45</v>
      </c>
      <c r="T108" s="79"/>
      <c r="U108" s="80"/>
      <c r="V108" s="80"/>
      <c r="W108" s="80" t="s">
        <v>55</v>
      </c>
    </row>
  </sheetData>
  <mergeCells count="26">
    <mergeCell ref="B81:B96"/>
    <mergeCell ref="D81:D96"/>
    <mergeCell ref="B61:B62"/>
    <mergeCell ref="A64:B64"/>
    <mergeCell ref="B66:B67"/>
    <mergeCell ref="A68:B68"/>
    <mergeCell ref="A71:B71"/>
    <mergeCell ref="A79:B79"/>
    <mergeCell ref="A59:B59"/>
    <mergeCell ref="A16:B16"/>
    <mergeCell ref="B18:B24"/>
    <mergeCell ref="B25:B28"/>
    <mergeCell ref="B29:B32"/>
    <mergeCell ref="A33:B33"/>
    <mergeCell ref="A36:B36"/>
    <mergeCell ref="B38:B42"/>
    <mergeCell ref="B43:B46"/>
    <mergeCell ref="B47:B50"/>
    <mergeCell ref="A51:B51"/>
    <mergeCell ref="A56:B56"/>
    <mergeCell ref="B10:B15"/>
    <mergeCell ref="A2:Y2"/>
    <mergeCell ref="A4:A5"/>
    <mergeCell ref="S4:T4"/>
    <mergeCell ref="U4:V4"/>
    <mergeCell ref="B7:B9"/>
  </mergeCells>
  <pageMargins left="0.9055118110236221" right="0" top="1.1417322834645669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BA7DB-D8BA-46F4-AE8C-AD6FDBA9E69C}">
  <dimension ref="A1:AA108"/>
  <sheetViews>
    <sheetView zoomScale="93" zoomScaleNormal="93" workbookViewId="0">
      <selection activeCell="W103" sqref="W103"/>
    </sheetView>
  </sheetViews>
  <sheetFormatPr defaultRowHeight="15" x14ac:dyDescent="0.25"/>
  <cols>
    <col min="1" max="1" width="26.42578125" style="30" customWidth="1"/>
    <col min="2" max="2" width="4" style="30" hidden="1" customWidth="1"/>
    <col min="3" max="3" width="7.140625" style="7" hidden="1" customWidth="1"/>
    <col min="4" max="4" width="6.140625" style="7" hidden="1" customWidth="1"/>
    <col min="5" max="5" width="7.28515625" style="31" hidden="1" customWidth="1"/>
    <col min="6" max="6" width="5.5703125" style="31" hidden="1" customWidth="1"/>
    <col min="7" max="7" width="8.42578125" style="31" hidden="1" customWidth="1"/>
    <col min="8" max="8" width="9" style="31" hidden="1" customWidth="1"/>
    <col min="9" max="9" width="9.42578125" style="31" hidden="1" customWidth="1"/>
    <col min="10" max="10" width="6.28515625" style="31" hidden="1" customWidth="1"/>
    <col min="11" max="11" width="10.85546875" style="31" hidden="1" customWidth="1"/>
    <col min="12" max="12" width="10.28515625" style="31" hidden="1" customWidth="1"/>
    <col min="13" max="13" width="12.42578125" style="31" hidden="1" customWidth="1"/>
    <col min="14" max="14" width="8.140625" style="31" hidden="1" customWidth="1"/>
    <col min="15" max="15" width="9.140625" style="31" hidden="1" customWidth="1"/>
    <col min="16" max="16" width="12.42578125" style="31" hidden="1" customWidth="1"/>
    <col min="17" max="17" width="10.5703125" style="31" hidden="1" customWidth="1"/>
    <col min="18" max="18" width="6.5703125" style="31" hidden="1" customWidth="1"/>
    <col min="19" max="20" width="10.140625" style="30" customWidth="1"/>
    <col min="21" max="22" width="14.85546875" customWidth="1"/>
    <col min="23" max="23" width="18.140625" customWidth="1"/>
    <col min="24" max="24" width="16.5703125" customWidth="1"/>
    <col min="25" max="25" width="17.140625" customWidth="1"/>
  </cols>
  <sheetData>
    <row r="1" spans="1:26" x14ac:dyDescent="0.25">
      <c r="A1" s="30" t="s">
        <v>51</v>
      </c>
    </row>
    <row r="2" spans="1:26" ht="18.75" x14ac:dyDescent="0.25">
      <c r="A2" s="117" t="s">
        <v>44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</row>
    <row r="3" spans="1:26" ht="15.75" thickBot="1" x14ac:dyDescent="0.3"/>
    <row r="4" spans="1:26" ht="15.75" customHeight="1" thickBot="1" x14ac:dyDescent="0.3">
      <c r="A4" s="126" t="s">
        <v>0</v>
      </c>
      <c r="B4" s="46"/>
      <c r="C4" s="47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132" t="s">
        <v>48</v>
      </c>
      <c r="T4" s="133"/>
      <c r="U4" s="124" t="s">
        <v>43</v>
      </c>
      <c r="V4" s="125"/>
      <c r="W4" s="100" t="s">
        <v>38</v>
      </c>
      <c r="X4" s="100" t="s">
        <v>39</v>
      </c>
      <c r="Y4" s="78" t="s">
        <v>40</v>
      </c>
      <c r="Z4" s="7"/>
    </row>
    <row r="5" spans="1:26" ht="111.75" customHeight="1" thickBot="1" x14ac:dyDescent="0.3">
      <c r="A5" s="127"/>
      <c r="B5" s="73" t="s">
        <v>1</v>
      </c>
      <c r="C5" s="49" t="s">
        <v>2</v>
      </c>
      <c r="D5" s="49" t="s">
        <v>3</v>
      </c>
      <c r="E5" s="50" t="s">
        <v>4</v>
      </c>
      <c r="F5" s="51"/>
      <c r="G5" s="52" t="s">
        <v>5</v>
      </c>
      <c r="H5" s="53" t="s">
        <v>6</v>
      </c>
      <c r="I5" s="54" t="s">
        <v>7</v>
      </c>
      <c r="J5" s="55"/>
      <c r="K5" s="52" t="s">
        <v>8</v>
      </c>
      <c r="L5" s="53" t="s">
        <v>9</v>
      </c>
      <c r="M5" s="55"/>
      <c r="N5" s="52" t="s">
        <v>10</v>
      </c>
      <c r="O5" s="53" t="s">
        <v>11</v>
      </c>
      <c r="P5" s="52" t="s">
        <v>12</v>
      </c>
      <c r="Q5" s="53" t="s">
        <v>13</v>
      </c>
      <c r="R5" s="72" t="s">
        <v>14</v>
      </c>
      <c r="S5" s="101" t="s">
        <v>49</v>
      </c>
      <c r="T5" s="101" t="s">
        <v>50</v>
      </c>
      <c r="U5" s="74" t="s">
        <v>41</v>
      </c>
      <c r="V5" s="75" t="s">
        <v>42</v>
      </c>
      <c r="W5" s="75" t="str">
        <f>V5</f>
        <v>Загальновиробничі витрати, грн</v>
      </c>
      <c r="X5" s="75" t="str">
        <f>W5</f>
        <v>Загальновиробничі витрати, грн</v>
      </c>
      <c r="Y5" s="76" t="str">
        <f>U5</f>
        <v>Адміністративні витрати, грн</v>
      </c>
    </row>
    <row r="6" spans="1:26" ht="40.5" hidden="1" customHeight="1" x14ac:dyDescent="0.35">
      <c r="A6" s="45" t="s">
        <v>16</v>
      </c>
      <c r="B6" s="10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105"/>
      <c r="T6" s="37"/>
    </row>
    <row r="7" spans="1:26" ht="15.75" hidden="1" thickBot="1" x14ac:dyDescent="0.3">
      <c r="A7" s="106">
        <v>1</v>
      </c>
      <c r="B7" s="135" t="s">
        <v>17</v>
      </c>
      <c r="C7" s="98">
        <v>15</v>
      </c>
      <c r="D7" s="98">
        <v>5</v>
      </c>
      <c r="E7" s="10">
        <v>20</v>
      </c>
      <c r="F7" s="11">
        <v>0.4</v>
      </c>
      <c r="G7" s="9">
        <v>7</v>
      </c>
      <c r="H7" s="9"/>
      <c r="I7" s="9"/>
      <c r="J7" s="9">
        <v>0.1</v>
      </c>
      <c r="K7" s="9">
        <v>1.7</v>
      </c>
      <c r="L7" s="9"/>
      <c r="M7" s="9">
        <v>0.1</v>
      </c>
      <c r="N7" s="9">
        <f>M7*E7</f>
        <v>2</v>
      </c>
      <c r="O7" s="9"/>
      <c r="P7" s="9"/>
      <c r="Q7" s="9"/>
      <c r="R7" s="9"/>
      <c r="S7" s="106"/>
      <c r="T7" s="9"/>
    </row>
    <row r="8" spans="1:26" ht="15.75" hidden="1" thickBot="1" x14ac:dyDescent="0.3">
      <c r="A8" s="106">
        <v>2</v>
      </c>
      <c r="B8" s="135"/>
      <c r="C8" s="98">
        <v>19</v>
      </c>
      <c r="D8" s="98">
        <v>5</v>
      </c>
      <c r="E8" s="10">
        <f>17.3+2.4</f>
        <v>19.7</v>
      </c>
      <c r="F8" s="11">
        <v>0.4</v>
      </c>
      <c r="G8" s="9">
        <v>6.9</v>
      </c>
      <c r="H8" s="9"/>
      <c r="I8" s="9"/>
      <c r="J8" s="9">
        <v>0.1</v>
      </c>
      <c r="K8" s="9">
        <v>1.7</v>
      </c>
      <c r="L8" s="9"/>
      <c r="M8" s="9">
        <v>0.1</v>
      </c>
      <c r="N8" s="9">
        <f t="shared" ref="N8" si="0">M8*E8</f>
        <v>1.97</v>
      </c>
      <c r="O8" s="9"/>
      <c r="P8" s="9"/>
      <c r="Q8" s="9"/>
      <c r="R8" s="9"/>
      <c r="S8" s="106"/>
      <c r="T8" s="9"/>
    </row>
    <row r="9" spans="1:26" ht="15.75" hidden="1" thickBot="1" x14ac:dyDescent="0.3">
      <c r="A9" s="106">
        <v>3</v>
      </c>
      <c r="B9" s="135"/>
      <c r="C9" s="98" t="s">
        <v>18</v>
      </c>
      <c r="D9" s="98">
        <v>3</v>
      </c>
      <c r="E9" s="10">
        <f>14+2.3</f>
        <v>16.3</v>
      </c>
      <c r="F9" s="11">
        <v>0.4</v>
      </c>
      <c r="G9" s="9">
        <f t="shared" ref="G9" si="1">E9*F9</f>
        <v>6.5200000000000005</v>
      </c>
      <c r="H9" s="9"/>
      <c r="I9" s="9"/>
      <c r="J9" s="9">
        <v>0.1</v>
      </c>
      <c r="K9" s="9">
        <v>1.3</v>
      </c>
      <c r="L9" s="9"/>
      <c r="M9" s="9">
        <v>0.1</v>
      </c>
      <c r="N9" s="9">
        <v>1.7</v>
      </c>
      <c r="O9" s="9"/>
      <c r="P9" s="9"/>
      <c r="Q9" s="9"/>
      <c r="R9" s="9"/>
      <c r="S9" s="106"/>
      <c r="T9" s="9"/>
    </row>
    <row r="10" spans="1:26" ht="15.75" hidden="1" thickBot="1" x14ac:dyDescent="0.3">
      <c r="A10" s="106">
        <v>4</v>
      </c>
      <c r="B10" s="135" t="s">
        <v>19</v>
      </c>
      <c r="C10" s="98">
        <v>96</v>
      </c>
      <c r="D10" s="98">
        <v>5</v>
      </c>
      <c r="E10" s="12">
        <v>18.5</v>
      </c>
      <c r="F10" s="12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6"/>
      <c r="T10" s="9"/>
    </row>
    <row r="11" spans="1:26" ht="15.75" hidden="1" thickBot="1" x14ac:dyDescent="0.3">
      <c r="A11" s="106">
        <v>5</v>
      </c>
      <c r="B11" s="135"/>
      <c r="C11" s="98">
        <v>90</v>
      </c>
      <c r="D11" s="98">
        <v>5</v>
      </c>
      <c r="E11" s="12">
        <v>18.5</v>
      </c>
      <c r="F11" s="12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06"/>
      <c r="T11" s="9"/>
    </row>
    <row r="12" spans="1:26" ht="15.75" hidden="1" thickBot="1" x14ac:dyDescent="0.3">
      <c r="A12" s="106">
        <v>6</v>
      </c>
      <c r="B12" s="135"/>
      <c r="C12" s="98">
        <v>91</v>
      </c>
      <c r="D12" s="98">
        <v>2</v>
      </c>
      <c r="E12" s="12">
        <v>12.2</v>
      </c>
      <c r="F12" s="1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06"/>
      <c r="T12" s="9"/>
    </row>
    <row r="13" spans="1:26" ht="15.75" hidden="1" thickBot="1" x14ac:dyDescent="0.3">
      <c r="A13" s="106">
        <v>7</v>
      </c>
      <c r="B13" s="135"/>
      <c r="C13" s="98">
        <v>93</v>
      </c>
      <c r="D13" s="98">
        <v>2</v>
      </c>
      <c r="E13" s="12">
        <v>13</v>
      </c>
      <c r="F13" s="1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6"/>
      <c r="T13" s="9"/>
    </row>
    <row r="14" spans="1:26" ht="15.75" hidden="1" thickBot="1" x14ac:dyDescent="0.3">
      <c r="A14" s="106">
        <v>8</v>
      </c>
      <c r="B14" s="135"/>
      <c r="C14" s="98">
        <v>92</v>
      </c>
      <c r="D14" s="98">
        <v>2</v>
      </c>
      <c r="E14" s="12">
        <v>12.6</v>
      </c>
      <c r="F14" s="12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06"/>
      <c r="T14" s="9"/>
    </row>
    <row r="15" spans="1:26" ht="15.75" hidden="1" thickBot="1" x14ac:dyDescent="0.3">
      <c r="A15" s="106">
        <v>9</v>
      </c>
      <c r="B15" s="135"/>
      <c r="C15" s="98">
        <v>94</v>
      </c>
      <c r="D15" s="98">
        <v>2</v>
      </c>
      <c r="E15" s="12">
        <v>12.6</v>
      </c>
      <c r="F15" s="12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06"/>
      <c r="T15" s="9"/>
    </row>
    <row r="16" spans="1:26" s="15" customFormat="1" ht="16.5" hidden="1" thickBot="1" x14ac:dyDescent="0.3">
      <c r="A16" s="128" t="s">
        <v>20</v>
      </c>
      <c r="B16" s="129"/>
      <c r="C16" s="13">
        <f>A15</f>
        <v>9</v>
      </c>
      <c r="D16" s="13">
        <f>SUM(D7:D15)</f>
        <v>31</v>
      </c>
      <c r="E16" s="14"/>
      <c r="F16" s="14"/>
      <c r="G16" s="14"/>
      <c r="H16" s="14"/>
      <c r="I16" s="14"/>
      <c r="J16" s="14"/>
      <c r="K16" s="9"/>
      <c r="L16" s="14"/>
      <c r="M16" s="14"/>
      <c r="N16" s="14"/>
      <c r="O16" s="14"/>
      <c r="P16" s="14"/>
      <c r="Q16" s="14"/>
      <c r="R16" s="14"/>
      <c r="S16" s="13"/>
      <c r="T16" s="14"/>
    </row>
    <row r="17" spans="1:20" ht="38.25" hidden="1" customHeight="1" x14ac:dyDescent="0.35">
      <c r="A17" s="5" t="s">
        <v>21</v>
      </c>
      <c r="B17" s="106"/>
      <c r="D17" s="98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6"/>
      <c r="T17" s="9"/>
    </row>
    <row r="18" spans="1:20" ht="15.75" hidden="1" thickBot="1" x14ac:dyDescent="0.3">
      <c r="A18" s="106">
        <v>1</v>
      </c>
      <c r="B18" s="130" t="s">
        <v>22</v>
      </c>
      <c r="C18" s="98">
        <v>1</v>
      </c>
      <c r="D18" s="98">
        <v>6</v>
      </c>
      <c r="E18" s="10">
        <f>12.8+17.7</f>
        <v>30.5</v>
      </c>
      <c r="F18" s="11">
        <v>0.4</v>
      </c>
      <c r="G18" s="9">
        <v>11.2</v>
      </c>
      <c r="H18" s="9"/>
      <c r="I18" s="9"/>
      <c r="J18" s="9">
        <v>0.1</v>
      </c>
      <c r="K18" s="9">
        <v>2.5</v>
      </c>
      <c r="L18" s="9"/>
      <c r="M18" s="9">
        <v>0.1</v>
      </c>
      <c r="N18" s="9">
        <v>3.2</v>
      </c>
      <c r="O18" s="9"/>
      <c r="P18" s="9"/>
      <c r="Q18" s="9"/>
      <c r="R18" s="9"/>
      <c r="S18" s="106"/>
      <c r="T18" s="9"/>
    </row>
    <row r="19" spans="1:20" ht="15.75" hidden="1" thickBot="1" x14ac:dyDescent="0.3">
      <c r="A19" s="106">
        <v>2</v>
      </c>
      <c r="B19" s="134"/>
      <c r="C19" s="98">
        <v>5</v>
      </c>
      <c r="D19" s="98">
        <v>3</v>
      </c>
      <c r="E19" s="10">
        <v>17.8</v>
      </c>
      <c r="F19" s="11">
        <v>0.4</v>
      </c>
      <c r="G19" s="9">
        <v>6.1</v>
      </c>
      <c r="H19" s="9"/>
      <c r="I19" s="9"/>
      <c r="J19" s="9">
        <v>0.1</v>
      </c>
      <c r="K19" s="9">
        <v>1.5</v>
      </c>
      <c r="L19" s="9"/>
      <c r="M19" s="9">
        <v>0.1</v>
      </c>
      <c r="N19" s="9">
        <v>1.9</v>
      </c>
      <c r="O19" s="9"/>
      <c r="P19" s="9"/>
      <c r="Q19" s="9"/>
      <c r="R19" s="9"/>
      <c r="S19" s="106"/>
      <c r="T19" s="9"/>
    </row>
    <row r="20" spans="1:20" ht="15.75" hidden="1" thickBot="1" x14ac:dyDescent="0.3">
      <c r="A20" s="106">
        <v>3</v>
      </c>
      <c r="B20" s="134"/>
      <c r="C20" s="98">
        <v>6</v>
      </c>
      <c r="D20" s="98">
        <v>3</v>
      </c>
      <c r="E20" s="10">
        <v>17.5</v>
      </c>
      <c r="F20" s="11">
        <v>0.4</v>
      </c>
      <c r="G20" s="9">
        <v>6</v>
      </c>
      <c r="H20" s="9"/>
      <c r="I20" s="9"/>
      <c r="J20" s="9">
        <v>0.1</v>
      </c>
      <c r="K20" s="9">
        <v>1.5</v>
      </c>
      <c r="L20" s="9"/>
      <c r="M20" s="9">
        <v>0.1</v>
      </c>
      <c r="N20" s="9">
        <v>1.9</v>
      </c>
      <c r="O20" s="9"/>
      <c r="P20" s="9"/>
      <c r="Q20" s="9"/>
      <c r="R20" s="9"/>
      <c r="S20" s="106"/>
      <c r="T20" s="9"/>
    </row>
    <row r="21" spans="1:20" ht="15.75" hidden="1" thickBot="1" x14ac:dyDescent="0.3">
      <c r="A21" s="106">
        <v>4</v>
      </c>
      <c r="B21" s="134"/>
      <c r="C21" s="98">
        <v>7</v>
      </c>
      <c r="D21" s="98">
        <v>3</v>
      </c>
      <c r="E21" s="10">
        <v>15.6</v>
      </c>
      <c r="F21" s="11">
        <v>0.4</v>
      </c>
      <c r="G21" s="9">
        <f t="shared" ref="G21:G22" si="2">E21*F21</f>
        <v>6.24</v>
      </c>
      <c r="H21" s="9"/>
      <c r="I21" s="9"/>
      <c r="J21" s="9">
        <v>0.1</v>
      </c>
      <c r="K21" s="9">
        <v>1.3</v>
      </c>
      <c r="L21" s="9"/>
      <c r="M21" s="9">
        <v>0.1</v>
      </c>
      <c r="N21" s="9">
        <v>1.7</v>
      </c>
      <c r="O21" s="9"/>
      <c r="P21" s="9"/>
      <c r="Q21" s="9"/>
      <c r="R21" s="9"/>
      <c r="S21" s="106"/>
      <c r="T21" s="9"/>
    </row>
    <row r="22" spans="1:20" ht="15.75" hidden="1" thickBot="1" x14ac:dyDescent="0.3">
      <c r="A22" s="106">
        <v>5</v>
      </c>
      <c r="B22" s="134"/>
      <c r="C22" s="98">
        <v>8</v>
      </c>
      <c r="D22" s="98">
        <v>3</v>
      </c>
      <c r="E22" s="10">
        <v>17.3</v>
      </c>
      <c r="F22" s="11">
        <v>0.4</v>
      </c>
      <c r="G22" s="9">
        <f t="shared" si="2"/>
        <v>6.9200000000000008</v>
      </c>
      <c r="H22" s="9"/>
      <c r="I22" s="9"/>
      <c r="J22" s="9">
        <v>0.1</v>
      </c>
      <c r="K22" s="9">
        <v>1.4</v>
      </c>
      <c r="L22" s="9"/>
      <c r="M22" s="9">
        <v>0.1</v>
      </c>
      <c r="N22" s="9">
        <v>1.8</v>
      </c>
      <c r="O22" s="9"/>
      <c r="P22" s="9"/>
      <c r="Q22" s="9"/>
      <c r="R22" s="9"/>
      <c r="S22" s="106"/>
      <c r="T22" s="9"/>
    </row>
    <row r="23" spans="1:20" ht="15.75" hidden="1" thickBot="1" x14ac:dyDescent="0.3">
      <c r="A23" s="106">
        <v>6</v>
      </c>
      <c r="B23" s="134"/>
      <c r="C23" s="98">
        <v>13</v>
      </c>
      <c r="D23" s="98">
        <v>3</v>
      </c>
      <c r="E23" s="10">
        <v>17.7</v>
      </c>
      <c r="F23" s="11">
        <v>0.4</v>
      </c>
      <c r="G23" s="9">
        <v>6.1</v>
      </c>
      <c r="H23" s="9"/>
      <c r="I23" s="9"/>
      <c r="J23" s="9">
        <v>0.1</v>
      </c>
      <c r="K23" s="9">
        <v>1.5</v>
      </c>
      <c r="L23" s="9"/>
      <c r="M23" s="9">
        <v>0.1</v>
      </c>
      <c r="N23" s="9">
        <v>1.9</v>
      </c>
      <c r="O23" s="9"/>
      <c r="P23" s="9"/>
      <c r="Q23" s="9"/>
      <c r="R23" s="9"/>
      <c r="S23" s="106"/>
      <c r="T23" s="9"/>
    </row>
    <row r="24" spans="1:20" ht="15.75" hidden="1" thickBot="1" x14ac:dyDescent="0.3">
      <c r="A24" s="106">
        <v>7</v>
      </c>
      <c r="B24" s="131"/>
      <c r="C24" s="98">
        <v>14</v>
      </c>
      <c r="D24" s="98">
        <v>3</v>
      </c>
      <c r="E24" s="10">
        <v>17.600000000000001</v>
      </c>
      <c r="F24" s="11">
        <v>0.4</v>
      </c>
      <c r="G24" s="9">
        <v>6</v>
      </c>
      <c r="H24" s="9"/>
      <c r="I24" s="9"/>
      <c r="J24" s="9">
        <v>0.1</v>
      </c>
      <c r="K24" s="9">
        <v>1.6</v>
      </c>
      <c r="L24" s="9"/>
      <c r="M24" s="9">
        <v>0.1</v>
      </c>
      <c r="N24" s="9">
        <v>1.9</v>
      </c>
      <c r="O24" s="9"/>
      <c r="P24" s="9"/>
      <c r="Q24" s="9"/>
      <c r="R24" s="9"/>
      <c r="S24" s="106"/>
      <c r="T24" s="9"/>
    </row>
    <row r="25" spans="1:20" ht="15.75" hidden="1" thickBot="1" x14ac:dyDescent="0.3">
      <c r="A25" s="106">
        <v>8</v>
      </c>
      <c r="B25" s="130" t="s">
        <v>23</v>
      </c>
      <c r="C25" s="98">
        <v>31</v>
      </c>
      <c r="D25" s="98">
        <v>3</v>
      </c>
      <c r="E25" s="16">
        <f>17.1+1.1</f>
        <v>18.200000000000003</v>
      </c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06"/>
      <c r="T25" s="9"/>
    </row>
    <row r="26" spans="1:20" ht="15.75" hidden="1" thickBot="1" x14ac:dyDescent="0.3">
      <c r="A26" s="106">
        <v>9</v>
      </c>
      <c r="B26" s="134"/>
      <c r="C26" s="98">
        <v>34</v>
      </c>
      <c r="D26" s="98">
        <v>3</v>
      </c>
      <c r="E26" s="16">
        <v>17.899999999999999</v>
      </c>
      <c r="F26" s="16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6"/>
      <c r="T26" s="9"/>
    </row>
    <row r="27" spans="1:20" ht="15.75" hidden="1" thickBot="1" x14ac:dyDescent="0.3">
      <c r="A27" s="106">
        <v>10</v>
      </c>
      <c r="B27" s="134"/>
      <c r="C27" s="98">
        <v>35</v>
      </c>
      <c r="D27" s="98">
        <v>3</v>
      </c>
      <c r="E27" s="16">
        <v>17.899999999999999</v>
      </c>
      <c r="F27" s="16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6"/>
      <c r="T27" s="9"/>
    </row>
    <row r="28" spans="1:20" ht="15.75" hidden="1" thickBot="1" x14ac:dyDescent="0.3">
      <c r="A28" s="106">
        <v>11</v>
      </c>
      <c r="B28" s="131"/>
      <c r="C28" s="98">
        <v>38</v>
      </c>
      <c r="D28" s="98">
        <v>3</v>
      </c>
      <c r="E28" s="16">
        <v>18.2</v>
      </c>
      <c r="F28" s="16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06"/>
      <c r="T28" s="9"/>
    </row>
    <row r="29" spans="1:20" ht="15.75" hidden="1" thickBot="1" x14ac:dyDescent="0.3">
      <c r="A29" s="106">
        <v>12</v>
      </c>
      <c r="B29" s="130" t="s">
        <v>19</v>
      </c>
      <c r="C29" s="98">
        <v>45</v>
      </c>
      <c r="D29" s="98">
        <v>3</v>
      </c>
      <c r="E29" s="12">
        <v>18.2</v>
      </c>
      <c r="F29" s="12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06"/>
      <c r="T29" s="9"/>
    </row>
    <row r="30" spans="1:20" ht="15.75" hidden="1" thickBot="1" x14ac:dyDescent="0.3">
      <c r="A30" s="106">
        <v>13</v>
      </c>
      <c r="B30" s="134"/>
      <c r="C30" s="98">
        <v>48</v>
      </c>
      <c r="D30" s="98">
        <v>3</v>
      </c>
      <c r="E30" s="12">
        <v>17.899999999999999</v>
      </c>
      <c r="F30" s="12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6"/>
      <c r="T30" s="9"/>
    </row>
    <row r="31" spans="1:20" ht="15.75" hidden="1" thickBot="1" x14ac:dyDescent="0.3">
      <c r="A31" s="106">
        <v>14</v>
      </c>
      <c r="B31" s="134"/>
      <c r="C31" s="98">
        <v>49</v>
      </c>
      <c r="D31" s="98">
        <v>3</v>
      </c>
      <c r="E31" s="12">
        <v>17.899999999999999</v>
      </c>
      <c r="F31" s="12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6"/>
      <c r="T31" s="9"/>
    </row>
    <row r="32" spans="1:20" ht="15.75" hidden="1" thickBot="1" x14ac:dyDescent="0.3">
      <c r="A32" s="106">
        <v>15</v>
      </c>
      <c r="B32" s="131"/>
      <c r="C32" s="17">
        <v>52</v>
      </c>
      <c r="D32" s="98">
        <v>3</v>
      </c>
      <c r="E32" s="12">
        <v>18.2</v>
      </c>
      <c r="F32" s="1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06"/>
      <c r="T32" s="9"/>
    </row>
    <row r="33" spans="1:20" ht="16.5" hidden="1" thickBot="1" x14ac:dyDescent="0.3">
      <c r="A33" s="128" t="s">
        <v>20</v>
      </c>
      <c r="B33" s="129"/>
      <c r="C33" s="13">
        <f>A32</f>
        <v>15</v>
      </c>
      <c r="D33" s="13">
        <f>SUM(D18:D32)</f>
        <v>48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06"/>
      <c r="T33" s="9"/>
    </row>
    <row r="34" spans="1:20" ht="23.25" hidden="1" customHeight="1" x14ac:dyDescent="0.35">
      <c r="A34" s="5" t="s">
        <v>24</v>
      </c>
      <c r="B34" s="106"/>
      <c r="C34" s="98"/>
      <c r="D34" s="9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06"/>
      <c r="T34" s="9"/>
    </row>
    <row r="35" spans="1:20" ht="15.75" hidden="1" thickBot="1" x14ac:dyDescent="0.3">
      <c r="A35" s="106">
        <v>1</v>
      </c>
      <c r="B35" s="106" t="s">
        <v>25</v>
      </c>
      <c r="C35" s="98">
        <v>9</v>
      </c>
      <c r="D35" s="98">
        <v>4</v>
      </c>
      <c r="E35" s="11">
        <f>12.8+12.8+2.5+2.8</f>
        <v>30.900000000000002</v>
      </c>
      <c r="F35" s="11">
        <v>0.4</v>
      </c>
      <c r="G35" s="9">
        <v>11.4</v>
      </c>
      <c r="H35" s="9"/>
      <c r="I35" s="9"/>
      <c r="J35" s="9">
        <v>0.1</v>
      </c>
      <c r="K35" s="9">
        <v>2.5</v>
      </c>
      <c r="L35" s="9"/>
      <c r="M35" s="9">
        <v>0.1</v>
      </c>
      <c r="N35" s="9">
        <f t="shared" ref="N35" si="3">M35*E35</f>
        <v>3.0900000000000003</v>
      </c>
      <c r="O35" s="9"/>
      <c r="P35" s="9"/>
      <c r="Q35" s="9"/>
      <c r="R35" s="9"/>
      <c r="S35" s="106"/>
      <c r="T35" s="9"/>
    </row>
    <row r="36" spans="1:20" ht="16.5" hidden="1" thickBot="1" x14ac:dyDescent="0.3">
      <c r="A36" s="128" t="s">
        <v>20</v>
      </c>
      <c r="B36" s="129"/>
      <c r="C36" s="13">
        <f>A35</f>
        <v>1</v>
      </c>
      <c r="D36" s="13">
        <f>SUM(D35)</f>
        <v>4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106"/>
      <c r="T36" s="9"/>
    </row>
    <row r="37" spans="1:20" ht="17.25" hidden="1" customHeight="1" x14ac:dyDescent="0.35">
      <c r="A37" s="5" t="s">
        <v>26</v>
      </c>
      <c r="B37" s="106"/>
      <c r="C37" s="98"/>
      <c r="D37" s="9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6"/>
      <c r="T37" s="9"/>
    </row>
    <row r="38" spans="1:20" ht="15.75" hidden="1" thickBot="1" x14ac:dyDescent="0.3">
      <c r="A38" s="106">
        <v>1</v>
      </c>
      <c r="B38" s="130" t="s">
        <v>25</v>
      </c>
      <c r="C38" s="98">
        <v>3</v>
      </c>
      <c r="D38" s="98">
        <v>2</v>
      </c>
      <c r="E38" s="10">
        <v>13.6</v>
      </c>
      <c r="F38" s="11">
        <v>0.4</v>
      </c>
      <c r="G38" s="9">
        <f>E38*F38</f>
        <v>5.44</v>
      </c>
      <c r="H38" s="9"/>
      <c r="I38" s="9"/>
      <c r="J38" s="9">
        <v>0.1</v>
      </c>
      <c r="K38" s="9">
        <v>1.2</v>
      </c>
      <c r="L38" s="9"/>
      <c r="M38" s="9">
        <v>0.1</v>
      </c>
      <c r="N38" s="9">
        <f t="shared" ref="N38:N42" si="4">M38*E38</f>
        <v>1.36</v>
      </c>
      <c r="O38" s="9"/>
      <c r="P38" s="9"/>
      <c r="Q38" s="9"/>
      <c r="R38" s="9"/>
      <c r="S38" s="106"/>
      <c r="T38" s="9"/>
    </row>
    <row r="39" spans="1:20" ht="15.75" hidden="1" thickBot="1" x14ac:dyDescent="0.3">
      <c r="A39" s="106">
        <v>2</v>
      </c>
      <c r="B39" s="134"/>
      <c r="C39" s="98">
        <v>4</v>
      </c>
      <c r="D39" s="98">
        <v>2</v>
      </c>
      <c r="E39" s="10">
        <v>13.1</v>
      </c>
      <c r="F39" s="11">
        <v>0.4</v>
      </c>
      <c r="G39" s="9">
        <f t="shared" ref="G39:G42" si="5">E39*F39</f>
        <v>5.24</v>
      </c>
      <c r="H39" s="9"/>
      <c r="I39" s="9"/>
      <c r="J39" s="9">
        <v>0.1</v>
      </c>
      <c r="K39" s="9">
        <v>1.1000000000000001</v>
      </c>
      <c r="L39" s="9"/>
      <c r="M39" s="9">
        <v>0.1</v>
      </c>
      <c r="N39" s="9">
        <f t="shared" si="4"/>
        <v>1.31</v>
      </c>
      <c r="O39" s="9"/>
      <c r="P39" s="9"/>
      <c r="Q39" s="9"/>
      <c r="R39" s="9"/>
      <c r="S39" s="106"/>
      <c r="T39" s="9"/>
    </row>
    <row r="40" spans="1:20" ht="15.75" hidden="1" thickBot="1" x14ac:dyDescent="0.3">
      <c r="A40" s="106">
        <v>3</v>
      </c>
      <c r="B40" s="134"/>
      <c r="C40" s="98">
        <v>10</v>
      </c>
      <c r="D40" s="98">
        <v>2</v>
      </c>
      <c r="E40" s="10">
        <v>12.7</v>
      </c>
      <c r="F40" s="11">
        <v>0.4</v>
      </c>
      <c r="G40" s="9">
        <f t="shared" si="5"/>
        <v>5.08</v>
      </c>
      <c r="H40" s="9"/>
      <c r="I40" s="9"/>
      <c r="J40" s="9">
        <v>0.1</v>
      </c>
      <c r="K40" s="9">
        <v>1.1000000000000001</v>
      </c>
      <c r="L40" s="9"/>
      <c r="M40" s="9">
        <v>0.1</v>
      </c>
      <c r="N40" s="9">
        <f t="shared" si="4"/>
        <v>1.27</v>
      </c>
      <c r="O40" s="9"/>
      <c r="P40" s="9"/>
      <c r="Q40" s="9"/>
      <c r="R40" s="9"/>
      <c r="S40" s="106"/>
      <c r="T40" s="9"/>
    </row>
    <row r="41" spans="1:20" ht="15.75" hidden="1" thickBot="1" x14ac:dyDescent="0.3">
      <c r="A41" s="106">
        <v>4</v>
      </c>
      <c r="B41" s="134"/>
      <c r="C41" s="98">
        <v>11</v>
      </c>
      <c r="D41" s="98">
        <v>2</v>
      </c>
      <c r="E41" s="10">
        <v>13</v>
      </c>
      <c r="F41" s="11">
        <v>0.4</v>
      </c>
      <c r="G41" s="9">
        <f t="shared" si="5"/>
        <v>5.2</v>
      </c>
      <c r="H41" s="9"/>
      <c r="I41" s="9"/>
      <c r="J41" s="9">
        <v>0.1</v>
      </c>
      <c r="K41" s="9">
        <v>1.1000000000000001</v>
      </c>
      <c r="L41" s="9"/>
      <c r="M41" s="9">
        <v>0.1</v>
      </c>
      <c r="N41" s="9">
        <f t="shared" si="4"/>
        <v>1.3</v>
      </c>
      <c r="O41" s="9"/>
      <c r="P41" s="9"/>
      <c r="Q41" s="9"/>
      <c r="R41" s="9"/>
      <c r="S41" s="106"/>
      <c r="T41" s="9"/>
    </row>
    <row r="42" spans="1:20" ht="15.75" hidden="1" thickBot="1" x14ac:dyDescent="0.3">
      <c r="A42" s="106">
        <v>5</v>
      </c>
      <c r="B42" s="131"/>
      <c r="C42" s="98">
        <v>12</v>
      </c>
      <c r="D42" s="98">
        <v>2</v>
      </c>
      <c r="E42" s="10">
        <v>12.7</v>
      </c>
      <c r="F42" s="11">
        <v>0.4</v>
      </c>
      <c r="G42" s="9">
        <f t="shared" si="5"/>
        <v>5.08</v>
      </c>
      <c r="H42" s="9"/>
      <c r="I42" s="9"/>
      <c r="J42" s="9">
        <v>0.1</v>
      </c>
      <c r="K42" s="9">
        <v>1.1000000000000001</v>
      </c>
      <c r="L42" s="9"/>
      <c r="M42" s="9">
        <v>0.1</v>
      </c>
      <c r="N42" s="9">
        <f t="shared" si="4"/>
        <v>1.27</v>
      </c>
      <c r="O42" s="9"/>
      <c r="P42" s="9"/>
      <c r="Q42" s="9"/>
      <c r="R42" s="9"/>
      <c r="S42" s="106"/>
      <c r="T42" s="9"/>
    </row>
    <row r="43" spans="1:20" ht="15.75" hidden="1" thickBot="1" x14ac:dyDescent="0.3">
      <c r="A43" s="106">
        <v>6</v>
      </c>
      <c r="B43" s="130" t="s">
        <v>27</v>
      </c>
      <c r="C43" s="98">
        <v>32</v>
      </c>
      <c r="D43" s="98">
        <v>2</v>
      </c>
      <c r="E43" s="16">
        <v>12.6</v>
      </c>
      <c r="F43" s="16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06"/>
      <c r="T43" s="9"/>
    </row>
    <row r="44" spans="1:20" ht="15.75" hidden="1" thickBot="1" x14ac:dyDescent="0.3">
      <c r="A44" s="106">
        <v>7</v>
      </c>
      <c r="B44" s="134"/>
      <c r="C44" s="98">
        <v>33</v>
      </c>
      <c r="D44" s="98">
        <v>2</v>
      </c>
      <c r="E44" s="16">
        <v>12.6</v>
      </c>
      <c r="F44" s="16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6"/>
      <c r="T44" s="9"/>
    </row>
    <row r="45" spans="1:20" ht="15.75" hidden="1" thickBot="1" x14ac:dyDescent="0.3">
      <c r="A45" s="106">
        <v>8</v>
      </c>
      <c r="B45" s="134"/>
      <c r="C45" s="98">
        <v>36</v>
      </c>
      <c r="D45" s="98">
        <v>2</v>
      </c>
      <c r="E45" s="16">
        <v>12.6</v>
      </c>
      <c r="F45" s="1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06"/>
      <c r="T45" s="9"/>
    </row>
    <row r="46" spans="1:20" ht="15.75" hidden="1" thickBot="1" x14ac:dyDescent="0.3">
      <c r="A46" s="106">
        <v>9</v>
      </c>
      <c r="B46" s="131"/>
      <c r="C46" s="98">
        <v>37</v>
      </c>
      <c r="D46" s="98">
        <v>2</v>
      </c>
      <c r="E46" s="16">
        <v>12.6</v>
      </c>
      <c r="F46" s="1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6"/>
      <c r="T46" s="9"/>
    </row>
    <row r="47" spans="1:20" ht="15.75" hidden="1" thickBot="1" x14ac:dyDescent="0.3">
      <c r="A47" s="106">
        <v>10</v>
      </c>
      <c r="B47" s="130" t="s">
        <v>28</v>
      </c>
      <c r="C47" s="98">
        <v>46</v>
      </c>
      <c r="D47" s="98">
        <v>2</v>
      </c>
      <c r="E47" s="12">
        <v>12.6</v>
      </c>
      <c r="F47" s="12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06"/>
      <c r="T47" s="9"/>
    </row>
    <row r="48" spans="1:20" ht="15.75" hidden="1" thickBot="1" x14ac:dyDescent="0.3">
      <c r="A48" s="106">
        <v>11</v>
      </c>
      <c r="B48" s="134"/>
      <c r="C48" s="98">
        <v>47</v>
      </c>
      <c r="D48" s="98">
        <v>2</v>
      </c>
      <c r="E48" s="12">
        <v>12.6</v>
      </c>
      <c r="F48" s="12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06"/>
      <c r="T48" s="9"/>
    </row>
    <row r="49" spans="1:20" ht="15.75" hidden="1" thickBot="1" x14ac:dyDescent="0.3">
      <c r="A49" s="106">
        <v>12</v>
      </c>
      <c r="B49" s="134"/>
      <c r="C49" s="17">
        <v>50</v>
      </c>
      <c r="D49" s="98">
        <v>2</v>
      </c>
      <c r="E49" s="12">
        <v>12.6</v>
      </c>
      <c r="F49" s="12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106"/>
      <c r="T49" s="9"/>
    </row>
    <row r="50" spans="1:20" ht="15.75" hidden="1" thickBot="1" x14ac:dyDescent="0.3">
      <c r="A50" s="106">
        <v>13</v>
      </c>
      <c r="B50" s="131"/>
      <c r="C50" s="17">
        <v>51</v>
      </c>
      <c r="D50" s="98">
        <v>2</v>
      </c>
      <c r="E50" s="12">
        <v>12.6</v>
      </c>
      <c r="F50" s="12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06"/>
      <c r="T50" s="9"/>
    </row>
    <row r="51" spans="1:20" ht="16.5" hidden="1" thickBot="1" x14ac:dyDescent="0.3">
      <c r="A51" s="128" t="s">
        <v>20</v>
      </c>
      <c r="B51" s="129"/>
      <c r="C51" s="13">
        <f>A50</f>
        <v>13</v>
      </c>
      <c r="D51" s="13">
        <f>SUM(D38:D50)</f>
        <v>26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06"/>
      <c r="T51" s="9"/>
    </row>
    <row r="52" spans="1:20" ht="18.75" hidden="1" customHeight="1" x14ac:dyDescent="0.35">
      <c r="A52" s="5" t="s">
        <v>29</v>
      </c>
      <c r="B52" s="103"/>
      <c r="C52" s="13"/>
      <c r="D52" s="13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06"/>
      <c r="T52" s="9"/>
    </row>
    <row r="53" spans="1:20" ht="16.5" hidden="1" thickBot="1" x14ac:dyDescent="0.3">
      <c r="A53" s="19">
        <v>1</v>
      </c>
      <c r="B53" s="20" t="s">
        <v>25</v>
      </c>
      <c r="C53" s="21" t="s">
        <v>30</v>
      </c>
      <c r="D53" s="21">
        <v>2</v>
      </c>
      <c r="E53" s="11">
        <v>16.5</v>
      </c>
      <c r="F53" s="11">
        <v>0.4</v>
      </c>
      <c r="G53" s="9">
        <f>E53*F53</f>
        <v>6.6000000000000005</v>
      </c>
      <c r="H53" s="9"/>
      <c r="I53" s="9"/>
      <c r="J53" s="9">
        <v>0.1</v>
      </c>
      <c r="K53" s="9">
        <v>1.5</v>
      </c>
      <c r="L53" s="9"/>
      <c r="M53" s="9">
        <v>0.1</v>
      </c>
      <c r="N53" s="9">
        <f t="shared" ref="N53" si="6">M53*E53</f>
        <v>1.6500000000000001</v>
      </c>
      <c r="O53" s="9"/>
      <c r="P53" s="9"/>
      <c r="Q53" s="9"/>
      <c r="R53" s="9"/>
      <c r="S53" s="106"/>
      <c r="T53" s="9"/>
    </row>
    <row r="54" spans="1:20" ht="16.5" hidden="1" thickBot="1" x14ac:dyDescent="0.3">
      <c r="A54" s="19">
        <v>2</v>
      </c>
      <c r="B54" s="20" t="s">
        <v>27</v>
      </c>
      <c r="C54" s="21">
        <v>43</v>
      </c>
      <c r="D54" s="21">
        <v>2</v>
      </c>
      <c r="E54" s="16">
        <f>16.8</f>
        <v>16.8</v>
      </c>
      <c r="F54" s="1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06"/>
      <c r="T54" s="9"/>
    </row>
    <row r="55" spans="1:20" ht="16.5" hidden="1" thickBot="1" x14ac:dyDescent="0.3">
      <c r="A55" s="19">
        <v>3</v>
      </c>
      <c r="B55" s="20" t="s">
        <v>19</v>
      </c>
      <c r="C55" s="21">
        <v>44</v>
      </c>
      <c r="D55" s="21">
        <v>2</v>
      </c>
      <c r="E55" s="12">
        <v>16.8</v>
      </c>
      <c r="F55" s="12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106"/>
      <c r="T55" s="9"/>
    </row>
    <row r="56" spans="1:20" ht="16.5" hidden="1" thickBot="1" x14ac:dyDescent="0.3">
      <c r="A56" s="128" t="s">
        <v>20</v>
      </c>
      <c r="B56" s="129"/>
      <c r="C56" s="13">
        <f>A55</f>
        <v>3</v>
      </c>
      <c r="D56" s="13">
        <f>SUM(D53:D55)</f>
        <v>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06"/>
      <c r="T56" s="9"/>
    </row>
    <row r="57" spans="1:20" ht="15" hidden="1" customHeight="1" x14ac:dyDescent="0.35">
      <c r="A57" s="5" t="s">
        <v>31</v>
      </c>
      <c r="B57" s="106"/>
      <c r="C57" s="98"/>
      <c r="D57" s="98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06"/>
      <c r="T57" s="9"/>
    </row>
    <row r="58" spans="1:20" ht="15.75" hidden="1" thickBot="1" x14ac:dyDescent="0.3">
      <c r="A58" s="106">
        <v>1</v>
      </c>
      <c r="B58" s="106" t="s">
        <v>25</v>
      </c>
      <c r="C58" s="98">
        <v>2</v>
      </c>
      <c r="D58" s="98">
        <v>1</v>
      </c>
      <c r="E58" s="11">
        <f>4.4+11.8+12</f>
        <v>28.200000000000003</v>
      </c>
      <c r="F58" s="11">
        <v>0.4</v>
      </c>
      <c r="G58" s="9">
        <v>10.3</v>
      </c>
      <c r="H58" s="9"/>
      <c r="I58" s="9"/>
      <c r="J58" s="9">
        <v>0.1</v>
      </c>
      <c r="K58" s="9">
        <v>2.6</v>
      </c>
      <c r="L58" s="9"/>
      <c r="M58" s="9">
        <v>0.1</v>
      </c>
      <c r="N58" s="9">
        <f t="shared" ref="N58" si="7">M58*E58</f>
        <v>2.8200000000000003</v>
      </c>
      <c r="O58" s="9"/>
      <c r="P58" s="9"/>
      <c r="Q58" s="9"/>
      <c r="R58" s="9"/>
      <c r="S58" s="106"/>
      <c r="T58" s="9"/>
    </row>
    <row r="59" spans="1:20" ht="16.5" hidden="1" thickBot="1" x14ac:dyDescent="0.3">
      <c r="A59" s="128" t="s">
        <v>20</v>
      </c>
      <c r="B59" s="129"/>
      <c r="C59" s="13">
        <f>A58</f>
        <v>1</v>
      </c>
      <c r="D59" s="13">
        <f>SUM(D58)</f>
        <v>1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06"/>
      <c r="T59" s="9"/>
    </row>
    <row r="60" spans="1:20" ht="18" hidden="1" customHeight="1" x14ac:dyDescent="0.35">
      <c r="A60" s="5" t="s">
        <v>32</v>
      </c>
      <c r="B60" s="106"/>
      <c r="C60" s="98"/>
      <c r="D60" s="98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06"/>
      <c r="T60" s="9"/>
    </row>
    <row r="61" spans="1:20" ht="15.75" hidden="1" thickBot="1" x14ac:dyDescent="0.3">
      <c r="A61" s="106">
        <v>1</v>
      </c>
      <c r="B61" s="130" t="s">
        <v>27</v>
      </c>
      <c r="C61" s="98">
        <v>39</v>
      </c>
      <c r="D61" s="98">
        <v>1</v>
      </c>
      <c r="E61" s="16">
        <v>30.9</v>
      </c>
      <c r="F61" s="1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06"/>
      <c r="T61" s="9"/>
    </row>
    <row r="62" spans="1:20" ht="15.75" hidden="1" thickBot="1" x14ac:dyDescent="0.3">
      <c r="A62" s="106">
        <v>2</v>
      </c>
      <c r="B62" s="131"/>
      <c r="C62" s="98">
        <v>40</v>
      </c>
      <c r="D62" s="98">
        <v>1</v>
      </c>
      <c r="E62" s="16">
        <v>31.4</v>
      </c>
      <c r="F62" s="1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06"/>
      <c r="T62" s="9"/>
    </row>
    <row r="63" spans="1:20" ht="15.75" hidden="1" thickBot="1" x14ac:dyDescent="0.3">
      <c r="A63" s="22">
        <v>3</v>
      </c>
      <c r="B63" s="23" t="s">
        <v>19</v>
      </c>
      <c r="C63" s="98">
        <v>53</v>
      </c>
      <c r="D63" s="98">
        <v>1</v>
      </c>
      <c r="E63" s="12">
        <v>30.8</v>
      </c>
      <c r="F63" s="12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06"/>
      <c r="T63" s="9"/>
    </row>
    <row r="64" spans="1:20" ht="16.5" hidden="1" thickBot="1" x14ac:dyDescent="0.3">
      <c r="A64" s="128" t="s">
        <v>20</v>
      </c>
      <c r="B64" s="129"/>
      <c r="C64" s="13">
        <f>A63</f>
        <v>3</v>
      </c>
      <c r="D64" s="13">
        <f>SUM(D61:D63)</f>
        <v>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06"/>
      <c r="T64" s="9"/>
    </row>
    <row r="65" spans="1:25" ht="18.75" hidden="1" customHeight="1" x14ac:dyDescent="0.35">
      <c r="A65" s="5" t="s">
        <v>33</v>
      </c>
      <c r="B65" s="106"/>
      <c r="C65" s="98"/>
      <c r="D65" s="98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06"/>
      <c r="T65" s="9"/>
    </row>
    <row r="66" spans="1:25" ht="15.75" hidden="1" thickBot="1" x14ac:dyDescent="0.3">
      <c r="A66" s="106">
        <v>1</v>
      </c>
      <c r="B66" s="130" t="s">
        <v>27</v>
      </c>
      <c r="C66" s="98">
        <v>41</v>
      </c>
      <c r="D66" s="98">
        <v>2</v>
      </c>
      <c r="E66" s="16">
        <v>30.9</v>
      </c>
      <c r="F66" s="1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06"/>
      <c r="T66" s="9"/>
    </row>
    <row r="67" spans="1:25" ht="15.75" hidden="1" thickBot="1" x14ac:dyDescent="0.3">
      <c r="A67" s="106">
        <v>2</v>
      </c>
      <c r="B67" s="131"/>
      <c r="C67" s="98">
        <v>42</v>
      </c>
      <c r="D67" s="98">
        <v>2</v>
      </c>
      <c r="E67" s="16">
        <v>31.4</v>
      </c>
      <c r="F67" s="1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06"/>
      <c r="T67" s="9"/>
    </row>
    <row r="68" spans="1:25" ht="16.5" hidden="1" thickBot="1" x14ac:dyDescent="0.3">
      <c r="A68" s="128" t="s">
        <v>20</v>
      </c>
      <c r="B68" s="129"/>
      <c r="C68" s="13">
        <f>A67</f>
        <v>2</v>
      </c>
      <c r="D68" s="13">
        <f>SUM(D66:D67)</f>
        <v>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106"/>
      <c r="T68" s="9"/>
    </row>
    <row r="69" spans="1:25" ht="13.5" hidden="1" customHeight="1" x14ac:dyDescent="0.25">
      <c r="A69" s="102"/>
      <c r="B69" s="103"/>
      <c r="C69" s="13"/>
      <c r="D69" s="13"/>
      <c r="E69" s="9"/>
      <c r="F69" s="9"/>
      <c r="G69" s="25">
        <f>SUM(G7:G68)</f>
        <v>123.32</v>
      </c>
      <c r="H69" s="26">
        <f t="shared" ref="H69:Q69" si="8">SUM(H7:H68)</f>
        <v>0</v>
      </c>
      <c r="I69" s="26">
        <f t="shared" si="8"/>
        <v>0</v>
      </c>
      <c r="J69" s="26">
        <f t="shared" si="8"/>
        <v>1.8000000000000005</v>
      </c>
      <c r="K69" s="25">
        <f t="shared" si="8"/>
        <v>28.200000000000006</v>
      </c>
      <c r="L69" s="26">
        <f t="shared" si="8"/>
        <v>0</v>
      </c>
      <c r="M69" s="26"/>
      <c r="N69" s="25">
        <f t="shared" si="8"/>
        <v>34.039999999999992</v>
      </c>
      <c r="O69" s="26">
        <f t="shared" si="8"/>
        <v>0</v>
      </c>
      <c r="P69" s="26">
        <f t="shared" si="8"/>
        <v>0</v>
      </c>
      <c r="Q69" s="26">
        <f t="shared" si="8"/>
        <v>0</v>
      </c>
      <c r="R69" s="26"/>
      <c r="S69" s="106"/>
      <c r="T69" s="26"/>
    </row>
    <row r="70" spans="1:25" ht="8.25" hidden="1" customHeight="1" x14ac:dyDescent="0.25">
      <c r="A70" s="104"/>
      <c r="B70" s="104"/>
      <c r="C70" s="28"/>
      <c r="D70" s="28"/>
      <c r="E70" s="32"/>
      <c r="F70" s="32"/>
      <c r="G70" s="33"/>
      <c r="H70" s="32"/>
      <c r="I70" s="32"/>
      <c r="J70" s="32"/>
      <c r="K70" s="33"/>
      <c r="L70" s="32"/>
      <c r="M70" s="32"/>
      <c r="N70" s="33"/>
      <c r="O70" s="32"/>
      <c r="P70" s="32"/>
      <c r="Q70" s="32"/>
      <c r="R70" s="32"/>
      <c r="S70" s="104"/>
      <c r="T70" s="32"/>
    </row>
    <row r="71" spans="1:25" ht="62.25" customHeight="1" x14ac:dyDescent="0.25">
      <c r="A71" s="118" t="s">
        <v>47</v>
      </c>
      <c r="B71" s="119"/>
      <c r="C71" s="56">
        <f>C68+C64+C59+C56+C36+C33+C16+C51</f>
        <v>47</v>
      </c>
      <c r="D71" s="56">
        <f>D68+D64+D59+D56+D36+D33+D16+D51</f>
        <v>123</v>
      </c>
      <c r="E71" s="57">
        <f>SUM(E7:E70)</f>
        <v>852.3</v>
      </c>
      <c r="F71" s="57"/>
      <c r="G71" s="58">
        <f>84.3+9.3+9.7+10.1+9.9</f>
        <v>123.3</v>
      </c>
      <c r="H71" s="57">
        <v>57.3</v>
      </c>
      <c r="I71" s="57">
        <v>90.5</v>
      </c>
      <c r="J71" s="57"/>
      <c r="K71" s="58">
        <v>28.2</v>
      </c>
      <c r="L71" s="57">
        <v>7.7</v>
      </c>
      <c r="M71" s="57"/>
      <c r="N71" s="58">
        <v>34</v>
      </c>
      <c r="O71" s="57">
        <v>30.8</v>
      </c>
      <c r="P71" s="57">
        <v>29.3</v>
      </c>
      <c r="Q71" s="57">
        <v>7.8</v>
      </c>
      <c r="R71" s="57">
        <v>7.8</v>
      </c>
      <c r="S71" s="65">
        <v>1382.6</v>
      </c>
      <c r="T71" s="65">
        <v>889.9</v>
      </c>
      <c r="U71" s="69">
        <v>583839.54</v>
      </c>
      <c r="V71" s="69">
        <v>807335.98</v>
      </c>
      <c r="W71" s="69">
        <f>142903.18</f>
        <v>142903.18</v>
      </c>
      <c r="X71" s="69">
        <v>1134228.1299999999</v>
      </c>
      <c r="Y71" s="70">
        <v>21816.04</v>
      </c>
    </row>
    <row r="72" spans="1:25" ht="62.25" hidden="1" customHeight="1" x14ac:dyDescent="0.25">
      <c r="A72" s="59"/>
      <c r="B72" s="60"/>
      <c r="C72" s="61"/>
      <c r="D72" s="61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0"/>
      <c r="T72" s="60"/>
      <c r="U72" s="66"/>
      <c r="V72" s="66"/>
      <c r="W72" s="66"/>
      <c r="X72" s="66"/>
      <c r="Y72" s="67"/>
    </row>
    <row r="73" spans="1:25" hidden="1" x14ac:dyDescent="0.25">
      <c r="A73" s="59"/>
      <c r="B73" s="60"/>
      <c r="C73" s="61"/>
      <c r="D73" s="61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0"/>
      <c r="T73" s="60"/>
      <c r="U73" s="66"/>
      <c r="V73" s="66"/>
      <c r="W73" s="66"/>
      <c r="X73" s="66"/>
      <c r="Y73" s="67"/>
    </row>
    <row r="74" spans="1:25" hidden="1" x14ac:dyDescent="0.25">
      <c r="A74" s="59"/>
      <c r="B74" s="60"/>
      <c r="C74" s="61"/>
      <c r="D74" s="61" t="s">
        <v>25</v>
      </c>
      <c r="E74" s="62">
        <f>E9+E8+E7+E18+E19+E20+E21+E22+E23+E35+E38+E39+E40+E41+E53+E58+E24+E42</f>
        <v>330.7</v>
      </c>
      <c r="F74" s="62"/>
      <c r="G74" s="63">
        <f>G71/E74</f>
        <v>0.37284547928636225</v>
      </c>
      <c r="H74" s="62"/>
      <c r="I74" s="62"/>
      <c r="J74" s="62"/>
      <c r="K74" s="62">
        <f>K71/E74</f>
        <v>8.5273661929241004E-2</v>
      </c>
      <c r="L74" s="62"/>
      <c r="M74" s="62"/>
      <c r="N74" s="62">
        <f>N71/E74</f>
        <v>0.10281221651043242</v>
      </c>
      <c r="O74" s="62"/>
      <c r="P74" s="62"/>
      <c r="Q74" s="62"/>
      <c r="R74" s="62"/>
      <c r="S74" s="60"/>
      <c r="T74" s="60"/>
      <c r="U74" s="66"/>
      <c r="V74" s="66"/>
      <c r="W74" s="66"/>
      <c r="X74" s="66"/>
      <c r="Y74" s="67"/>
    </row>
    <row r="75" spans="1:25" hidden="1" x14ac:dyDescent="0.25">
      <c r="A75" s="59"/>
      <c r="B75" s="60"/>
      <c r="C75" s="61"/>
      <c r="D75" s="61" t="s">
        <v>27</v>
      </c>
      <c r="E75" s="62">
        <f>E25+E26+E27+E28+E43+E44+E45+E46+E54+E61+E62+E66+E67</f>
        <v>264</v>
      </c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0"/>
      <c r="T75" s="60"/>
      <c r="U75" s="66"/>
      <c r="V75" s="66"/>
      <c r="W75" s="66"/>
      <c r="X75" s="66"/>
      <c r="Y75" s="67"/>
    </row>
    <row r="76" spans="1:25" hidden="1" x14ac:dyDescent="0.25">
      <c r="A76" s="59"/>
      <c r="B76" s="60"/>
      <c r="C76" s="61"/>
      <c r="D76" s="61" t="s">
        <v>28</v>
      </c>
      <c r="E76" s="62">
        <f>E13+E12+E11+E10+E14+E15+E29+E30+E31+E47+E48+E49+E55+E63+E32+E50</f>
        <v>257.60000000000002</v>
      </c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0"/>
      <c r="T76" s="60"/>
      <c r="U76" s="66"/>
      <c r="V76" s="66"/>
      <c r="W76" s="66"/>
      <c r="X76" s="66"/>
      <c r="Y76" s="67"/>
    </row>
    <row r="77" spans="1:25" hidden="1" x14ac:dyDescent="0.25">
      <c r="A77" s="59"/>
      <c r="B77" s="60"/>
      <c r="C77" s="61"/>
      <c r="D77" s="61"/>
      <c r="E77" s="62">
        <f>SUM(E74:E76)</f>
        <v>852.30000000000007</v>
      </c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0"/>
      <c r="T77" s="60"/>
      <c r="U77" s="66"/>
      <c r="V77" s="66"/>
      <c r="W77" s="66"/>
      <c r="X77" s="66"/>
      <c r="Y77" s="67"/>
    </row>
    <row r="78" spans="1:25" hidden="1" x14ac:dyDescent="0.25">
      <c r="A78" s="59"/>
      <c r="B78" s="60"/>
      <c r="C78" s="61"/>
      <c r="D78" s="61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0"/>
      <c r="T78" s="60"/>
      <c r="U78" s="66"/>
      <c r="V78" s="66"/>
      <c r="W78" s="66"/>
      <c r="X78" s="66"/>
      <c r="Y78" s="67"/>
    </row>
    <row r="79" spans="1:25" ht="51" customHeight="1" x14ac:dyDescent="0.25">
      <c r="A79" s="122" t="s">
        <v>34</v>
      </c>
      <c r="B79" s="123"/>
      <c r="C79" s="61"/>
      <c r="D79" s="61"/>
      <c r="E79" s="64">
        <f>SUM(E81:E96)</f>
        <v>247.19999999999996</v>
      </c>
      <c r="F79" s="64">
        <f>SUM(F81:F96)</f>
        <v>0</v>
      </c>
      <c r="G79" s="64">
        <f>SUM(G81:G96)</f>
        <v>144.70000000000002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8">
        <v>413.6</v>
      </c>
      <c r="T79" s="68">
        <v>247.2</v>
      </c>
      <c r="U79" s="69">
        <v>66293.58</v>
      </c>
      <c r="V79" s="69">
        <v>112601.02</v>
      </c>
      <c r="W79" s="69">
        <v>15249.7</v>
      </c>
      <c r="X79" s="69"/>
      <c r="Y79" s="70">
        <v>4943.96</v>
      </c>
    </row>
    <row r="80" spans="1:25" ht="91.5" hidden="1" x14ac:dyDescent="0.35">
      <c r="A80" s="40"/>
      <c r="B80" s="106"/>
      <c r="C80" s="98"/>
      <c r="D80" s="98"/>
      <c r="E80" s="2" t="s">
        <v>4</v>
      </c>
      <c r="F80" s="3"/>
      <c r="G80" s="4" t="s">
        <v>35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1" t="s">
        <v>15</v>
      </c>
      <c r="T80" s="9"/>
      <c r="U80" s="34"/>
      <c r="V80" s="34"/>
      <c r="W80" s="34"/>
      <c r="X80" s="34"/>
      <c r="Y80" s="39"/>
    </row>
    <row r="81" spans="1:25" hidden="1" x14ac:dyDescent="0.25">
      <c r="A81" s="38">
        <v>1</v>
      </c>
      <c r="B81" s="120" t="s">
        <v>36</v>
      </c>
      <c r="C81" s="98">
        <v>17</v>
      </c>
      <c r="D81" s="121"/>
      <c r="E81" s="9">
        <v>17.899999999999999</v>
      </c>
      <c r="F81" s="9"/>
      <c r="G81" s="29">
        <v>10.48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29">
        <f>E81+G81</f>
        <v>28.38</v>
      </c>
      <c r="T81" s="9"/>
      <c r="U81" s="34"/>
      <c r="V81" s="34"/>
      <c r="W81" s="34"/>
      <c r="X81" s="34"/>
      <c r="Y81" s="39"/>
    </row>
    <row r="82" spans="1:25" hidden="1" x14ac:dyDescent="0.25">
      <c r="A82" s="38">
        <v>2</v>
      </c>
      <c r="B82" s="120"/>
      <c r="C82" s="98">
        <v>18</v>
      </c>
      <c r="D82" s="121"/>
      <c r="E82" s="9">
        <v>17.899999999999999</v>
      </c>
      <c r="F82" s="9"/>
      <c r="G82" s="29">
        <v>10.48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29">
        <f t="shared" ref="S82:S96" si="9">E82+G82</f>
        <v>28.38</v>
      </c>
      <c r="T82" s="9"/>
      <c r="U82" s="34"/>
      <c r="V82" s="34"/>
      <c r="W82" s="34"/>
      <c r="X82" s="34"/>
      <c r="Y82" s="39"/>
    </row>
    <row r="83" spans="1:25" hidden="1" x14ac:dyDescent="0.25">
      <c r="A83" s="38">
        <v>3</v>
      </c>
      <c r="B83" s="120"/>
      <c r="C83" s="98">
        <v>19</v>
      </c>
      <c r="D83" s="121"/>
      <c r="E83" s="9">
        <v>12.6</v>
      </c>
      <c r="F83" s="9"/>
      <c r="G83" s="29">
        <v>7.38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29">
        <f t="shared" si="9"/>
        <v>19.98</v>
      </c>
      <c r="T83" s="9"/>
      <c r="U83" s="34"/>
      <c r="V83" s="34"/>
      <c r="W83" s="34"/>
      <c r="X83" s="34"/>
      <c r="Y83" s="39"/>
    </row>
    <row r="84" spans="1:25" hidden="1" x14ac:dyDescent="0.25">
      <c r="A84" s="38">
        <v>4</v>
      </c>
      <c r="B84" s="120"/>
      <c r="C84" s="98">
        <v>20</v>
      </c>
      <c r="D84" s="121"/>
      <c r="E84" s="9">
        <v>12.6</v>
      </c>
      <c r="F84" s="9"/>
      <c r="G84" s="29">
        <v>7.38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29">
        <f t="shared" si="9"/>
        <v>19.98</v>
      </c>
      <c r="T84" s="9"/>
      <c r="U84" s="34"/>
      <c r="V84" s="34"/>
      <c r="W84" s="34"/>
      <c r="X84" s="34"/>
      <c r="Y84" s="39"/>
    </row>
    <row r="85" spans="1:25" hidden="1" x14ac:dyDescent="0.25">
      <c r="A85" s="38">
        <v>5</v>
      </c>
      <c r="B85" s="120"/>
      <c r="C85" s="98">
        <v>21</v>
      </c>
      <c r="D85" s="121"/>
      <c r="E85" s="9">
        <v>12.6</v>
      </c>
      <c r="F85" s="9"/>
      <c r="G85" s="29">
        <v>7.38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9">
        <f t="shared" si="9"/>
        <v>19.98</v>
      </c>
      <c r="T85" s="9"/>
      <c r="U85" s="34"/>
      <c r="V85" s="34"/>
      <c r="W85" s="34"/>
      <c r="X85" s="34"/>
      <c r="Y85" s="39"/>
    </row>
    <row r="86" spans="1:25" hidden="1" x14ac:dyDescent="0.25">
      <c r="A86" s="38">
        <v>6</v>
      </c>
      <c r="B86" s="120"/>
      <c r="C86" s="98">
        <v>22</v>
      </c>
      <c r="D86" s="121"/>
      <c r="E86" s="9">
        <v>12.6</v>
      </c>
      <c r="F86" s="9"/>
      <c r="G86" s="29">
        <v>7.38</v>
      </c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9">
        <f t="shared" si="9"/>
        <v>19.98</v>
      </c>
      <c r="T86" s="9"/>
      <c r="U86" s="34"/>
      <c r="V86" s="34"/>
      <c r="W86" s="34"/>
      <c r="X86" s="34"/>
      <c r="Y86" s="39"/>
    </row>
    <row r="87" spans="1:25" hidden="1" x14ac:dyDescent="0.25">
      <c r="A87" s="38">
        <v>7</v>
      </c>
      <c r="B87" s="120"/>
      <c r="C87" s="98">
        <v>23</v>
      </c>
      <c r="D87" s="121"/>
      <c r="E87" s="9">
        <v>18.2</v>
      </c>
      <c r="F87" s="9"/>
      <c r="G87" s="29">
        <v>10.65</v>
      </c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29">
        <f t="shared" si="9"/>
        <v>28.85</v>
      </c>
      <c r="T87" s="9"/>
      <c r="U87" s="34"/>
      <c r="V87" s="34"/>
      <c r="W87" s="34"/>
      <c r="X87" s="34"/>
      <c r="Y87" s="39"/>
    </row>
    <row r="88" spans="1:25" hidden="1" x14ac:dyDescent="0.25">
      <c r="A88" s="38">
        <v>8</v>
      </c>
      <c r="B88" s="120"/>
      <c r="C88" s="98">
        <v>24</v>
      </c>
      <c r="D88" s="121"/>
      <c r="E88" s="9">
        <v>18.2</v>
      </c>
      <c r="F88" s="9"/>
      <c r="G88" s="29">
        <v>10.65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29">
        <f t="shared" si="9"/>
        <v>28.85</v>
      </c>
      <c r="T88" s="9"/>
      <c r="U88" s="34"/>
      <c r="V88" s="34"/>
      <c r="W88" s="34"/>
      <c r="X88" s="34"/>
      <c r="Y88" s="39"/>
    </row>
    <row r="89" spans="1:25" hidden="1" x14ac:dyDescent="0.25">
      <c r="A89" s="38">
        <v>9</v>
      </c>
      <c r="B89" s="120"/>
      <c r="C89" s="98">
        <v>25</v>
      </c>
      <c r="D89" s="121"/>
      <c r="E89" s="9">
        <v>18.5</v>
      </c>
      <c r="F89" s="9"/>
      <c r="G89" s="29">
        <v>10.82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29">
        <f t="shared" si="9"/>
        <v>29.32</v>
      </c>
      <c r="T89" s="9"/>
      <c r="U89" s="34"/>
      <c r="V89" s="34"/>
      <c r="W89" s="34"/>
      <c r="X89" s="34"/>
      <c r="Y89" s="39"/>
    </row>
    <row r="90" spans="1:25" hidden="1" x14ac:dyDescent="0.25">
      <c r="A90" s="38">
        <v>10</v>
      </c>
      <c r="B90" s="120"/>
      <c r="C90" s="98">
        <v>26</v>
      </c>
      <c r="D90" s="121"/>
      <c r="E90" s="9">
        <v>18.5</v>
      </c>
      <c r="F90" s="9"/>
      <c r="G90" s="29">
        <v>10.82</v>
      </c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29">
        <f t="shared" si="9"/>
        <v>29.32</v>
      </c>
      <c r="T90" s="9"/>
      <c r="U90" s="34"/>
      <c r="V90" s="34"/>
      <c r="W90" s="34"/>
      <c r="X90" s="34"/>
      <c r="Y90" s="39"/>
    </row>
    <row r="91" spans="1:25" hidden="1" x14ac:dyDescent="0.25">
      <c r="A91" s="38">
        <v>11</v>
      </c>
      <c r="B91" s="120"/>
      <c r="C91" s="98">
        <v>27</v>
      </c>
      <c r="D91" s="121"/>
      <c r="E91" s="9">
        <v>12.4</v>
      </c>
      <c r="F91" s="9"/>
      <c r="G91" s="29">
        <v>7.26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29">
        <f t="shared" si="9"/>
        <v>19.66</v>
      </c>
      <c r="T91" s="9"/>
      <c r="U91" s="34"/>
      <c r="V91" s="34"/>
      <c r="W91" s="34"/>
      <c r="X91" s="34"/>
      <c r="Y91" s="39"/>
    </row>
    <row r="92" spans="1:25" hidden="1" x14ac:dyDescent="0.25">
      <c r="A92" s="38">
        <v>12</v>
      </c>
      <c r="B92" s="120"/>
      <c r="C92" s="98">
        <v>28</v>
      </c>
      <c r="D92" s="121"/>
      <c r="E92" s="9">
        <v>12.4</v>
      </c>
      <c r="F92" s="9"/>
      <c r="G92" s="29">
        <v>7.26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29">
        <f t="shared" si="9"/>
        <v>19.66</v>
      </c>
      <c r="T92" s="9"/>
      <c r="U92" s="34"/>
      <c r="V92" s="34"/>
      <c r="W92" s="34"/>
      <c r="X92" s="34"/>
      <c r="Y92" s="39"/>
    </row>
    <row r="93" spans="1:25" hidden="1" x14ac:dyDescent="0.25">
      <c r="A93" s="38">
        <v>13</v>
      </c>
      <c r="B93" s="120"/>
      <c r="C93" s="98">
        <v>29</v>
      </c>
      <c r="D93" s="121"/>
      <c r="E93" s="9">
        <v>13.2</v>
      </c>
      <c r="F93" s="9"/>
      <c r="G93" s="29">
        <v>7.73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29">
        <f t="shared" si="9"/>
        <v>20.93</v>
      </c>
      <c r="T93" s="9"/>
      <c r="U93" s="34"/>
      <c r="V93" s="34"/>
      <c r="W93" s="34"/>
      <c r="X93" s="34"/>
      <c r="Y93" s="39"/>
    </row>
    <row r="94" spans="1:25" hidden="1" x14ac:dyDescent="0.25">
      <c r="A94" s="38">
        <v>14</v>
      </c>
      <c r="B94" s="120"/>
      <c r="C94" s="98">
        <v>30</v>
      </c>
      <c r="D94" s="121"/>
      <c r="E94" s="9">
        <v>13.2</v>
      </c>
      <c r="F94" s="9"/>
      <c r="G94" s="29">
        <v>7.73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29">
        <f t="shared" si="9"/>
        <v>20.93</v>
      </c>
      <c r="T94" s="9"/>
      <c r="U94" s="34"/>
      <c r="V94" s="34"/>
      <c r="W94" s="34"/>
      <c r="X94" s="34"/>
      <c r="Y94" s="39"/>
    </row>
    <row r="95" spans="1:25" hidden="1" x14ac:dyDescent="0.25">
      <c r="A95" s="38">
        <v>15</v>
      </c>
      <c r="B95" s="120"/>
      <c r="C95" s="98">
        <v>31</v>
      </c>
      <c r="D95" s="121"/>
      <c r="E95" s="9">
        <v>18.2</v>
      </c>
      <c r="F95" s="9"/>
      <c r="G95" s="29">
        <v>10.65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29">
        <f t="shared" si="9"/>
        <v>28.85</v>
      </c>
      <c r="T95" s="9"/>
      <c r="U95" s="34"/>
      <c r="V95" s="34"/>
      <c r="W95" s="34"/>
      <c r="X95" s="34"/>
      <c r="Y95" s="39"/>
    </row>
    <row r="96" spans="1:25" hidden="1" x14ac:dyDescent="0.25">
      <c r="A96" s="38">
        <v>16</v>
      </c>
      <c r="B96" s="120"/>
      <c r="C96" s="98">
        <v>32</v>
      </c>
      <c r="D96" s="121"/>
      <c r="E96" s="9">
        <v>18.2</v>
      </c>
      <c r="F96" s="9"/>
      <c r="G96" s="29">
        <v>10.65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29">
        <f t="shared" si="9"/>
        <v>28.85</v>
      </c>
      <c r="T96" s="9"/>
      <c r="U96" s="34"/>
      <c r="V96" s="34"/>
      <c r="W96" s="34"/>
      <c r="X96" s="34"/>
      <c r="Y96" s="39"/>
    </row>
    <row r="97" spans="1:27" ht="15.75" x14ac:dyDescent="0.25">
      <c r="A97" s="99" t="s">
        <v>52</v>
      </c>
      <c r="B97" s="97"/>
      <c r="C97" s="98"/>
      <c r="D97" s="98"/>
      <c r="E97" s="9"/>
      <c r="F97" s="9"/>
      <c r="G97" s="2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29">
        <v>93</v>
      </c>
      <c r="T97" s="9">
        <v>55.3</v>
      </c>
      <c r="U97" s="34"/>
      <c r="V97" s="69"/>
      <c r="W97" s="69"/>
      <c r="X97" s="69"/>
      <c r="Y97" s="70"/>
    </row>
    <row r="98" spans="1:27" ht="15.75" x14ac:dyDescent="0.25">
      <c r="A98" s="99" t="s">
        <v>53</v>
      </c>
      <c r="B98" s="97"/>
      <c r="C98" s="98"/>
      <c r="D98" s="98"/>
      <c r="E98" s="9"/>
      <c r="F98" s="9"/>
      <c r="G98" s="2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29">
        <v>23.2</v>
      </c>
      <c r="T98" s="9">
        <v>13.8</v>
      </c>
      <c r="U98" s="34"/>
      <c r="V98" s="69"/>
      <c r="W98" s="69"/>
      <c r="X98" s="69"/>
      <c r="Y98" s="70"/>
    </row>
    <row r="99" spans="1:27" ht="14.25" customHeight="1" x14ac:dyDescent="0.25">
      <c r="A99" s="99" t="s">
        <v>54</v>
      </c>
      <c r="B99" s="106"/>
      <c r="C99" s="98"/>
      <c r="D99" s="9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106">
        <v>125.6</v>
      </c>
      <c r="T99" s="9">
        <v>74.599999999999994</v>
      </c>
      <c r="U99" s="34"/>
      <c r="V99" s="69">
        <v>1220</v>
      </c>
      <c r="W99" s="69">
        <v>1500</v>
      </c>
      <c r="X99" s="69">
        <v>94973.06</v>
      </c>
      <c r="Y99" s="70"/>
    </row>
    <row r="100" spans="1:27" hidden="1" x14ac:dyDescent="0.25">
      <c r="A100" s="38"/>
      <c r="B100" s="106"/>
      <c r="C100" s="98"/>
      <c r="D100" s="98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06"/>
      <c r="T100" s="9"/>
      <c r="U100" s="34"/>
      <c r="V100" s="34"/>
      <c r="W100" s="34"/>
      <c r="X100" s="34"/>
      <c r="Y100" s="39"/>
    </row>
    <row r="101" spans="1:27" hidden="1" x14ac:dyDescent="0.25">
      <c r="A101" s="38"/>
      <c r="B101" s="106"/>
      <c r="C101" s="98"/>
      <c r="D101" s="9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106"/>
      <c r="T101" s="9"/>
      <c r="U101" s="34"/>
      <c r="V101" s="34"/>
      <c r="W101" s="34"/>
      <c r="X101" s="34"/>
      <c r="Y101" s="39"/>
    </row>
    <row r="102" spans="1:27" hidden="1" x14ac:dyDescent="0.25">
      <c r="A102" s="38"/>
      <c r="B102" s="106"/>
      <c r="C102" s="98"/>
      <c r="D102" s="98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106"/>
      <c r="T102" s="9"/>
      <c r="U102" s="34"/>
      <c r="V102" s="34"/>
      <c r="W102" s="34"/>
      <c r="X102" s="34"/>
      <c r="Y102" s="39"/>
    </row>
    <row r="103" spans="1:27" ht="21.75" thickBot="1" x14ac:dyDescent="0.4">
      <c r="A103" s="41" t="s">
        <v>37</v>
      </c>
      <c r="B103" s="42"/>
      <c r="C103" s="43"/>
      <c r="D103" s="43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71">
        <f>S79+S71+S97+S98+S99</f>
        <v>2037.9999999999998</v>
      </c>
      <c r="T103" s="71">
        <f t="shared" ref="T103:X103" si="10">T79+T71+T97+T98+T99</f>
        <v>1280.7999999999997</v>
      </c>
      <c r="U103" s="71">
        <f t="shared" si="10"/>
        <v>650133.12</v>
      </c>
      <c r="V103" s="71">
        <f t="shared" si="10"/>
        <v>921157</v>
      </c>
      <c r="W103" s="71">
        <f t="shared" si="10"/>
        <v>159652.88</v>
      </c>
      <c r="X103" s="71">
        <f t="shared" si="10"/>
        <v>1229201.19</v>
      </c>
      <c r="Y103" s="71">
        <f>Y71+Y79</f>
        <v>26760</v>
      </c>
    </row>
    <row r="104" spans="1:27" ht="21" x14ac:dyDescent="0.35">
      <c r="A104" s="82"/>
      <c r="B104" s="83"/>
      <c r="C104" s="84"/>
      <c r="D104" s="84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86"/>
      <c r="U104" s="86"/>
      <c r="V104" s="86"/>
      <c r="W104" s="86"/>
      <c r="X104" s="86"/>
      <c r="Y104" s="86"/>
    </row>
    <row r="105" spans="1:27" ht="21" x14ac:dyDescent="0.35">
      <c r="A105" s="82"/>
      <c r="B105" s="83"/>
      <c r="C105" s="84"/>
      <c r="D105" s="84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6"/>
      <c r="T105" s="86"/>
      <c r="U105" s="86"/>
      <c r="V105" s="86"/>
      <c r="W105" s="86"/>
      <c r="X105" s="86"/>
      <c r="Y105" s="86"/>
    </row>
    <row r="107" spans="1:27" x14ac:dyDescent="0.25">
      <c r="AA107" s="7"/>
    </row>
    <row r="108" spans="1:27" ht="18.75" x14ac:dyDescent="0.3">
      <c r="S108" s="79" t="s">
        <v>45</v>
      </c>
      <c r="T108" s="79"/>
      <c r="U108" s="80"/>
      <c r="V108" s="80"/>
      <c r="W108" s="80" t="s">
        <v>56</v>
      </c>
    </row>
  </sheetData>
  <mergeCells count="26">
    <mergeCell ref="B10:B15"/>
    <mergeCell ref="A2:Y2"/>
    <mergeCell ref="A4:A5"/>
    <mergeCell ref="S4:T4"/>
    <mergeCell ref="U4:V4"/>
    <mergeCell ref="B7:B9"/>
    <mergeCell ref="A59:B59"/>
    <mergeCell ref="A16:B16"/>
    <mergeCell ref="B18:B24"/>
    <mergeCell ref="B25:B28"/>
    <mergeCell ref="B29:B32"/>
    <mergeCell ref="A33:B33"/>
    <mergeCell ref="A36:B36"/>
    <mergeCell ref="B38:B42"/>
    <mergeCell ref="B43:B46"/>
    <mergeCell ref="B47:B50"/>
    <mergeCell ref="A51:B51"/>
    <mergeCell ref="A56:B56"/>
    <mergeCell ref="B81:B96"/>
    <mergeCell ref="D81:D96"/>
    <mergeCell ref="B61:B62"/>
    <mergeCell ref="A64:B64"/>
    <mergeCell ref="B66:B67"/>
    <mergeCell ref="A68:B68"/>
    <mergeCell ref="A71:B71"/>
    <mergeCell ref="A79:B79"/>
  </mergeCells>
  <pageMargins left="0.9055118110236221" right="0" top="1.1417322834645669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DBAD2-0BCF-468D-83AF-E0349DADB5A2}">
  <dimension ref="A1:AA108"/>
  <sheetViews>
    <sheetView tabSelected="1" zoomScale="93" zoomScaleNormal="93" workbookViewId="0">
      <selection activeCell="Y108" sqref="A1:Y108"/>
    </sheetView>
  </sheetViews>
  <sheetFormatPr defaultRowHeight="15" x14ac:dyDescent="0.25"/>
  <cols>
    <col min="1" max="1" width="26.42578125" style="30" customWidth="1"/>
    <col min="2" max="2" width="4" style="30" hidden="1" customWidth="1"/>
    <col min="3" max="3" width="7.140625" style="7" hidden="1" customWidth="1"/>
    <col min="4" max="4" width="6.140625" style="7" hidden="1" customWidth="1"/>
    <col min="5" max="5" width="7.28515625" style="31" hidden="1" customWidth="1"/>
    <col min="6" max="6" width="5.5703125" style="31" hidden="1" customWidth="1"/>
    <col min="7" max="7" width="8.42578125" style="31" hidden="1" customWidth="1"/>
    <col min="8" max="8" width="9" style="31" hidden="1" customWidth="1"/>
    <col min="9" max="9" width="9.42578125" style="31" hidden="1" customWidth="1"/>
    <col min="10" max="10" width="6.28515625" style="31" hidden="1" customWidth="1"/>
    <col min="11" max="11" width="10.85546875" style="31" hidden="1" customWidth="1"/>
    <col min="12" max="12" width="10.28515625" style="31" hidden="1" customWidth="1"/>
    <col min="13" max="13" width="12.42578125" style="31" hidden="1" customWidth="1"/>
    <col min="14" max="14" width="8.140625" style="31" hidden="1" customWidth="1"/>
    <col min="15" max="15" width="9.140625" style="31" hidden="1" customWidth="1"/>
    <col min="16" max="16" width="12.42578125" style="31" hidden="1" customWidth="1"/>
    <col min="17" max="17" width="10.5703125" style="31" hidden="1" customWidth="1"/>
    <col min="18" max="18" width="6.5703125" style="31" hidden="1" customWidth="1"/>
    <col min="19" max="20" width="10.140625" style="30" customWidth="1"/>
    <col min="21" max="22" width="14.85546875" customWidth="1"/>
    <col min="23" max="23" width="18.140625" customWidth="1"/>
    <col min="24" max="24" width="16.5703125" customWidth="1"/>
    <col min="25" max="25" width="17.140625" customWidth="1"/>
  </cols>
  <sheetData>
    <row r="1" spans="1:26" x14ac:dyDescent="0.25">
      <c r="A1" s="30" t="s">
        <v>51</v>
      </c>
    </row>
    <row r="2" spans="1:26" ht="18.75" x14ac:dyDescent="0.25">
      <c r="A2" s="117" t="s">
        <v>44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</row>
    <row r="3" spans="1:26" ht="15.75" thickBot="1" x14ac:dyDescent="0.3"/>
    <row r="4" spans="1:26" ht="15.75" customHeight="1" thickBot="1" x14ac:dyDescent="0.3">
      <c r="A4" s="126" t="s">
        <v>0</v>
      </c>
      <c r="B4" s="46"/>
      <c r="C4" s="47"/>
      <c r="D4" s="47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132" t="s">
        <v>48</v>
      </c>
      <c r="T4" s="133"/>
      <c r="U4" s="124" t="s">
        <v>43</v>
      </c>
      <c r="V4" s="125"/>
      <c r="W4" s="110" t="s">
        <v>38</v>
      </c>
      <c r="X4" s="110" t="s">
        <v>39</v>
      </c>
      <c r="Y4" s="78" t="s">
        <v>40</v>
      </c>
      <c r="Z4" s="7"/>
    </row>
    <row r="5" spans="1:26" ht="111.75" customHeight="1" thickBot="1" x14ac:dyDescent="0.3">
      <c r="A5" s="127"/>
      <c r="B5" s="73" t="s">
        <v>1</v>
      </c>
      <c r="C5" s="49" t="s">
        <v>2</v>
      </c>
      <c r="D5" s="49" t="s">
        <v>3</v>
      </c>
      <c r="E5" s="50" t="s">
        <v>4</v>
      </c>
      <c r="F5" s="51"/>
      <c r="G5" s="52" t="s">
        <v>5</v>
      </c>
      <c r="H5" s="53" t="s">
        <v>6</v>
      </c>
      <c r="I5" s="54" t="s">
        <v>7</v>
      </c>
      <c r="J5" s="55"/>
      <c r="K5" s="52" t="s">
        <v>8</v>
      </c>
      <c r="L5" s="53" t="s">
        <v>9</v>
      </c>
      <c r="M5" s="55"/>
      <c r="N5" s="52" t="s">
        <v>10</v>
      </c>
      <c r="O5" s="53" t="s">
        <v>11</v>
      </c>
      <c r="P5" s="52" t="s">
        <v>12</v>
      </c>
      <c r="Q5" s="53" t="s">
        <v>13</v>
      </c>
      <c r="R5" s="72" t="s">
        <v>14</v>
      </c>
      <c r="S5" s="111" t="s">
        <v>49</v>
      </c>
      <c r="T5" s="111" t="s">
        <v>50</v>
      </c>
      <c r="U5" s="74" t="s">
        <v>41</v>
      </c>
      <c r="V5" s="75" t="s">
        <v>42</v>
      </c>
      <c r="W5" s="75" t="str">
        <f>V5</f>
        <v>Загальновиробничі витрати, грн</v>
      </c>
      <c r="X5" s="75" t="str">
        <f>W5</f>
        <v>Загальновиробничі витрати, грн</v>
      </c>
      <c r="Y5" s="76" t="str">
        <f>U5</f>
        <v>Адміністративні витрати, грн</v>
      </c>
    </row>
    <row r="6" spans="1:26" ht="40.5" hidden="1" customHeight="1" x14ac:dyDescent="0.35">
      <c r="A6" s="45" t="s">
        <v>16</v>
      </c>
      <c r="B6" s="11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115"/>
      <c r="T6" s="37"/>
    </row>
    <row r="7" spans="1:26" ht="15.75" hidden="1" thickBot="1" x14ac:dyDescent="0.3">
      <c r="A7" s="116">
        <v>1</v>
      </c>
      <c r="B7" s="135" t="s">
        <v>17</v>
      </c>
      <c r="C7" s="108">
        <v>15</v>
      </c>
      <c r="D7" s="108">
        <v>5</v>
      </c>
      <c r="E7" s="10">
        <v>20</v>
      </c>
      <c r="F7" s="11">
        <v>0.4</v>
      </c>
      <c r="G7" s="9">
        <v>7</v>
      </c>
      <c r="H7" s="9"/>
      <c r="I7" s="9"/>
      <c r="J7" s="9">
        <v>0.1</v>
      </c>
      <c r="K7" s="9">
        <v>1.7</v>
      </c>
      <c r="L7" s="9"/>
      <c r="M7" s="9">
        <v>0.1</v>
      </c>
      <c r="N7" s="9">
        <f>M7*E7</f>
        <v>2</v>
      </c>
      <c r="O7" s="9"/>
      <c r="P7" s="9"/>
      <c r="Q7" s="9"/>
      <c r="R7" s="9"/>
      <c r="S7" s="116"/>
      <c r="T7" s="9"/>
    </row>
    <row r="8" spans="1:26" ht="15.75" hidden="1" thickBot="1" x14ac:dyDescent="0.3">
      <c r="A8" s="116">
        <v>2</v>
      </c>
      <c r="B8" s="135"/>
      <c r="C8" s="108">
        <v>19</v>
      </c>
      <c r="D8" s="108">
        <v>5</v>
      </c>
      <c r="E8" s="10">
        <f>17.3+2.4</f>
        <v>19.7</v>
      </c>
      <c r="F8" s="11">
        <v>0.4</v>
      </c>
      <c r="G8" s="9">
        <v>6.9</v>
      </c>
      <c r="H8" s="9"/>
      <c r="I8" s="9"/>
      <c r="J8" s="9">
        <v>0.1</v>
      </c>
      <c r="K8" s="9">
        <v>1.7</v>
      </c>
      <c r="L8" s="9"/>
      <c r="M8" s="9">
        <v>0.1</v>
      </c>
      <c r="N8" s="9">
        <f t="shared" ref="N8" si="0">M8*E8</f>
        <v>1.97</v>
      </c>
      <c r="O8" s="9"/>
      <c r="P8" s="9"/>
      <c r="Q8" s="9"/>
      <c r="R8" s="9"/>
      <c r="S8" s="116"/>
      <c r="T8" s="9"/>
    </row>
    <row r="9" spans="1:26" ht="15.75" hidden="1" thickBot="1" x14ac:dyDescent="0.3">
      <c r="A9" s="116">
        <v>3</v>
      </c>
      <c r="B9" s="135"/>
      <c r="C9" s="108" t="s">
        <v>18</v>
      </c>
      <c r="D9" s="108">
        <v>3</v>
      </c>
      <c r="E9" s="10">
        <f>14+2.3</f>
        <v>16.3</v>
      </c>
      <c r="F9" s="11">
        <v>0.4</v>
      </c>
      <c r="G9" s="9">
        <f t="shared" ref="G9" si="1">E9*F9</f>
        <v>6.5200000000000005</v>
      </c>
      <c r="H9" s="9"/>
      <c r="I9" s="9"/>
      <c r="J9" s="9">
        <v>0.1</v>
      </c>
      <c r="K9" s="9">
        <v>1.3</v>
      </c>
      <c r="L9" s="9"/>
      <c r="M9" s="9">
        <v>0.1</v>
      </c>
      <c r="N9" s="9">
        <v>1.7</v>
      </c>
      <c r="O9" s="9"/>
      <c r="P9" s="9"/>
      <c r="Q9" s="9"/>
      <c r="R9" s="9"/>
      <c r="S9" s="116"/>
      <c r="T9" s="9"/>
    </row>
    <row r="10" spans="1:26" ht="15.75" hidden="1" thickBot="1" x14ac:dyDescent="0.3">
      <c r="A10" s="116">
        <v>4</v>
      </c>
      <c r="B10" s="135" t="s">
        <v>19</v>
      </c>
      <c r="C10" s="108">
        <v>96</v>
      </c>
      <c r="D10" s="108">
        <v>5</v>
      </c>
      <c r="E10" s="12">
        <v>18.5</v>
      </c>
      <c r="F10" s="12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16"/>
      <c r="T10" s="9"/>
    </row>
    <row r="11" spans="1:26" ht="15.75" hidden="1" thickBot="1" x14ac:dyDescent="0.3">
      <c r="A11" s="116">
        <v>5</v>
      </c>
      <c r="B11" s="135"/>
      <c r="C11" s="108">
        <v>90</v>
      </c>
      <c r="D11" s="108">
        <v>5</v>
      </c>
      <c r="E11" s="12">
        <v>18.5</v>
      </c>
      <c r="F11" s="12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16"/>
      <c r="T11" s="9"/>
    </row>
    <row r="12" spans="1:26" ht="15.75" hidden="1" thickBot="1" x14ac:dyDescent="0.3">
      <c r="A12" s="116">
        <v>6</v>
      </c>
      <c r="B12" s="135"/>
      <c r="C12" s="108">
        <v>91</v>
      </c>
      <c r="D12" s="108">
        <v>2</v>
      </c>
      <c r="E12" s="12">
        <v>12.2</v>
      </c>
      <c r="F12" s="1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16"/>
      <c r="T12" s="9"/>
    </row>
    <row r="13" spans="1:26" ht="15.75" hidden="1" thickBot="1" x14ac:dyDescent="0.3">
      <c r="A13" s="116">
        <v>7</v>
      </c>
      <c r="B13" s="135"/>
      <c r="C13" s="108">
        <v>93</v>
      </c>
      <c r="D13" s="108">
        <v>2</v>
      </c>
      <c r="E13" s="12">
        <v>13</v>
      </c>
      <c r="F13" s="1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16"/>
      <c r="T13" s="9"/>
    </row>
    <row r="14" spans="1:26" ht="15.75" hidden="1" thickBot="1" x14ac:dyDescent="0.3">
      <c r="A14" s="116">
        <v>8</v>
      </c>
      <c r="B14" s="135"/>
      <c r="C14" s="108">
        <v>92</v>
      </c>
      <c r="D14" s="108">
        <v>2</v>
      </c>
      <c r="E14" s="12">
        <v>12.6</v>
      </c>
      <c r="F14" s="12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16"/>
      <c r="T14" s="9"/>
    </row>
    <row r="15" spans="1:26" ht="15.75" hidden="1" thickBot="1" x14ac:dyDescent="0.3">
      <c r="A15" s="116">
        <v>9</v>
      </c>
      <c r="B15" s="135"/>
      <c r="C15" s="108">
        <v>94</v>
      </c>
      <c r="D15" s="108">
        <v>2</v>
      </c>
      <c r="E15" s="12">
        <v>12.6</v>
      </c>
      <c r="F15" s="12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16"/>
      <c r="T15" s="9"/>
    </row>
    <row r="16" spans="1:26" s="15" customFormat="1" ht="16.5" hidden="1" thickBot="1" x14ac:dyDescent="0.3">
      <c r="A16" s="128" t="s">
        <v>20</v>
      </c>
      <c r="B16" s="129"/>
      <c r="C16" s="13">
        <f>A15</f>
        <v>9</v>
      </c>
      <c r="D16" s="13">
        <f>SUM(D7:D15)</f>
        <v>31</v>
      </c>
      <c r="E16" s="14"/>
      <c r="F16" s="14"/>
      <c r="G16" s="14"/>
      <c r="H16" s="14"/>
      <c r="I16" s="14"/>
      <c r="J16" s="14"/>
      <c r="K16" s="9"/>
      <c r="L16" s="14"/>
      <c r="M16" s="14"/>
      <c r="N16" s="14"/>
      <c r="O16" s="14"/>
      <c r="P16" s="14"/>
      <c r="Q16" s="14"/>
      <c r="R16" s="14"/>
      <c r="S16" s="13"/>
      <c r="T16" s="14"/>
    </row>
    <row r="17" spans="1:20" ht="38.25" hidden="1" customHeight="1" x14ac:dyDescent="0.35">
      <c r="A17" s="5" t="s">
        <v>21</v>
      </c>
      <c r="B17" s="116"/>
      <c r="D17" s="108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16"/>
      <c r="T17" s="9"/>
    </row>
    <row r="18" spans="1:20" ht="15.75" hidden="1" thickBot="1" x14ac:dyDescent="0.3">
      <c r="A18" s="116">
        <v>1</v>
      </c>
      <c r="B18" s="130" t="s">
        <v>22</v>
      </c>
      <c r="C18" s="108">
        <v>1</v>
      </c>
      <c r="D18" s="108">
        <v>6</v>
      </c>
      <c r="E18" s="10">
        <f>12.8+17.7</f>
        <v>30.5</v>
      </c>
      <c r="F18" s="11">
        <v>0.4</v>
      </c>
      <c r="G18" s="9">
        <v>11.2</v>
      </c>
      <c r="H18" s="9"/>
      <c r="I18" s="9"/>
      <c r="J18" s="9">
        <v>0.1</v>
      </c>
      <c r="K18" s="9">
        <v>2.5</v>
      </c>
      <c r="L18" s="9"/>
      <c r="M18" s="9">
        <v>0.1</v>
      </c>
      <c r="N18" s="9">
        <v>3.2</v>
      </c>
      <c r="O18" s="9"/>
      <c r="P18" s="9"/>
      <c r="Q18" s="9"/>
      <c r="R18" s="9"/>
      <c r="S18" s="116"/>
      <c r="T18" s="9"/>
    </row>
    <row r="19" spans="1:20" ht="15.75" hidden="1" thickBot="1" x14ac:dyDescent="0.3">
      <c r="A19" s="116">
        <v>2</v>
      </c>
      <c r="B19" s="134"/>
      <c r="C19" s="108">
        <v>5</v>
      </c>
      <c r="D19" s="108">
        <v>3</v>
      </c>
      <c r="E19" s="10">
        <v>17.8</v>
      </c>
      <c r="F19" s="11">
        <v>0.4</v>
      </c>
      <c r="G19" s="9">
        <v>6.1</v>
      </c>
      <c r="H19" s="9"/>
      <c r="I19" s="9"/>
      <c r="J19" s="9">
        <v>0.1</v>
      </c>
      <c r="K19" s="9">
        <v>1.5</v>
      </c>
      <c r="L19" s="9"/>
      <c r="M19" s="9">
        <v>0.1</v>
      </c>
      <c r="N19" s="9">
        <v>1.9</v>
      </c>
      <c r="O19" s="9"/>
      <c r="P19" s="9"/>
      <c r="Q19" s="9"/>
      <c r="R19" s="9"/>
      <c r="S19" s="116"/>
      <c r="T19" s="9"/>
    </row>
    <row r="20" spans="1:20" ht="15.75" hidden="1" thickBot="1" x14ac:dyDescent="0.3">
      <c r="A20" s="116">
        <v>3</v>
      </c>
      <c r="B20" s="134"/>
      <c r="C20" s="108">
        <v>6</v>
      </c>
      <c r="D20" s="108">
        <v>3</v>
      </c>
      <c r="E20" s="10">
        <v>17.5</v>
      </c>
      <c r="F20" s="11">
        <v>0.4</v>
      </c>
      <c r="G20" s="9">
        <v>6</v>
      </c>
      <c r="H20" s="9"/>
      <c r="I20" s="9"/>
      <c r="J20" s="9">
        <v>0.1</v>
      </c>
      <c r="K20" s="9">
        <v>1.5</v>
      </c>
      <c r="L20" s="9"/>
      <c r="M20" s="9">
        <v>0.1</v>
      </c>
      <c r="N20" s="9">
        <v>1.9</v>
      </c>
      <c r="O20" s="9"/>
      <c r="P20" s="9"/>
      <c r="Q20" s="9"/>
      <c r="R20" s="9"/>
      <c r="S20" s="116"/>
      <c r="T20" s="9"/>
    </row>
    <row r="21" spans="1:20" ht="15.75" hidden="1" thickBot="1" x14ac:dyDescent="0.3">
      <c r="A21" s="116">
        <v>4</v>
      </c>
      <c r="B21" s="134"/>
      <c r="C21" s="108">
        <v>7</v>
      </c>
      <c r="D21" s="108">
        <v>3</v>
      </c>
      <c r="E21" s="10">
        <v>15.6</v>
      </c>
      <c r="F21" s="11">
        <v>0.4</v>
      </c>
      <c r="G21" s="9">
        <f t="shared" ref="G21:G22" si="2">E21*F21</f>
        <v>6.24</v>
      </c>
      <c r="H21" s="9"/>
      <c r="I21" s="9"/>
      <c r="J21" s="9">
        <v>0.1</v>
      </c>
      <c r="K21" s="9">
        <v>1.3</v>
      </c>
      <c r="L21" s="9"/>
      <c r="M21" s="9">
        <v>0.1</v>
      </c>
      <c r="N21" s="9">
        <v>1.7</v>
      </c>
      <c r="O21" s="9"/>
      <c r="P21" s="9"/>
      <c r="Q21" s="9"/>
      <c r="R21" s="9"/>
      <c r="S21" s="116"/>
      <c r="T21" s="9"/>
    </row>
    <row r="22" spans="1:20" ht="15.75" hidden="1" thickBot="1" x14ac:dyDescent="0.3">
      <c r="A22" s="116">
        <v>5</v>
      </c>
      <c r="B22" s="134"/>
      <c r="C22" s="108">
        <v>8</v>
      </c>
      <c r="D22" s="108">
        <v>3</v>
      </c>
      <c r="E22" s="10">
        <v>17.3</v>
      </c>
      <c r="F22" s="11">
        <v>0.4</v>
      </c>
      <c r="G22" s="9">
        <f t="shared" si="2"/>
        <v>6.9200000000000008</v>
      </c>
      <c r="H22" s="9"/>
      <c r="I22" s="9"/>
      <c r="J22" s="9">
        <v>0.1</v>
      </c>
      <c r="K22" s="9">
        <v>1.4</v>
      </c>
      <c r="L22" s="9"/>
      <c r="M22" s="9">
        <v>0.1</v>
      </c>
      <c r="N22" s="9">
        <v>1.8</v>
      </c>
      <c r="O22" s="9"/>
      <c r="P22" s="9"/>
      <c r="Q22" s="9"/>
      <c r="R22" s="9"/>
      <c r="S22" s="116"/>
      <c r="T22" s="9"/>
    </row>
    <row r="23" spans="1:20" ht="15.75" hidden="1" thickBot="1" x14ac:dyDescent="0.3">
      <c r="A23" s="116">
        <v>6</v>
      </c>
      <c r="B23" s="134"/>
      <c r="C23" s="108">
        <v>13</v>
      </c>
      <c r="D23" s="108">
        <v>3</v>
      </c>
      <c r="E23" s="10">
        <v>17.7</v>
      </c>
      <c r="F23" s="11">
        <v>0.4</v>
      </c>
      <c r="G23" s="9">
        <v>6.1</v>
      </c>
      <c r="H23" s="9"/>
      <c r="I23" s="9"/>
      <c r="J23" s="9">
        <v>0.1</v>
      </c>
      <c r="K23" s="9">
        <v>1.5</v>
      </c>
      <c r="L23" s="9"/>
      <c r="M23" s="9">
        <v>0.1</v>
      </c>
      <c r="N23" s="9">
        <v>1.9</v>
      </c>
      <c r="O23" s="9"/>
      <c r="P23" s="9"/>
      <c r="Q23" s="9"/>
      <c r="R23" s="9"/>
      <c r="S23" s="116"/>
      <c r="T23" s="9"/>
    </row>
    <row r="24" spans="1:20" ht="15.75" hidden="1" thickBot="1" x14ac:dyDescent="0.3">
      <c r="A24" s="116">
        <v>7</v>
      </c>
      <c r="B24" s="131"/>
      <c r="C24" s="108">
        <v>14</v>
      </c>
      <c r="D24" s="108">
        <v>3</v>
      </c>
      <c r="E24" s="10">
        <v>17.600000000000001</v>
      </c>
      <c r="F24" s="11">
        <v>0.4</v>
      </c>
      <c r="G24" s="9">
        <v>6</v>
      </c>
      <c r="H24" s="9"/>
      <c r="I24" s="9"/>
      <c r="J24" s="9">
        <v>0.1</v>
      </c>
      <c r="K24" s="9">
        <v>1.6</v>
      </c>
      <c r="L24" s="9"/>
      <c r="M24" s="9">
        <v>0.1</v>
      </c>
      <c r="N24" s="9">
        <v>1.9</v>
      </c>
      <c r="O24" s="9"/>
      <c r="P24" s="9"/>
      <c r="Q24" s="9"/>
      <c r="R24" s="9"/>
      <c r="S24" s="116"/>
      <c r="T24" s="9"/>
    </row>
    <row r="25" spans="1:20" ht="15.75" hidden="1" thickBot="1" x14ac:dyDescent="0.3">
      <c r="A25" s="116">
        <v>8</v>
      </c>
      <c r="B25" s="130" t="s">
        <v>23</v>
      </c>
      <c r="C25" s="108">
        <v>31</v>
      </c>
      <c r="D25" s="108">
        <v>3</v>
      </c>
      <c r="E25" s="16">
        <f>17.1+1.1</f>
        <v>18.200000000000003</v>
      </c>
      <c r="F25" s="16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16"/>
      <c r="T25" s="9"/>
    </row>
    <row r="26" spans="1:20" ht="15.75" hidden="1" thickBot="1" x14ac:dyDescent="0.3">
      <c r="A26" s="116">
        <v>9</v>
      </c>
      <c r="B26" s="134"/>
      <c r="C26" s="108">
        <v>34</v>
      </c>
      <c r="D26" s="108">
        <v>3</v>
      </c>
      <c r="E26" s="16">
        <v>17.899999999999999</v>
      </c>
      <c r="F26" s="16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16"/>
      <c r="T26" s="9"/>
    </row>
    <row r="27" spans="1:20" ht="15.75" hidden="1" thickBot="1" x14ac:dyDescent="0.3">
      <c r="A27" s="116">
        <v>10</v>
      </c>
      <c r="B27" s="134"/>
      <c r="C27" s="108">
        <v>35</v>
      </c>
      <c r="D27" s="108">
        <v>3</v>
      </c>
      <c r="E27" s="16">
        <v>17.899999999999999</v>
      </c>
      <c r="F27" s="16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16"/>
      <c r="T27" s="9"/>
    </row>
    <row r="28" spans="1:20" ht="15.75" hidden="1" thickBot="1" x14ac:dyDescent="0.3">
      <c r="A28" s="116">
        <v>11</v>
      </c>
      <c r="B28" s="131"/>
      <c r="C28" s="108">
        <v>38</v>
      </c>
      <c r="D28" s="108">
        <v>3</v>
      </c>
      <c r="E28" s="16">
        <v>18.2</v>
      </c>
      <c r="F28" s="16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16"/>
      <c r="T28" s="9"/>
    </row>
    <row r="29" spans="1:20" ht="15.75" hidden="1" thickBot="1" x14ac:dyDescent="0.3">
      <c r="A29" s="116">
        <v>12</v>
      </c>
      <c r="B29" s="130" t="s">
        <v>19</v>
      </c>
      <c r="C29" s="108">
        <v>45</v>
      </c>
      <c r="D29" s="108">
        <v>3</v>
      </c>
      <c r="E29" s="12">
        <v>18.2</v>
      </c>
      <c r="F29" s="12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16"/>
      <c r="T29" s="9"/>
    </row>
    <row r="30" spans="1:20" ht="15.75" hidden="1" thickBot="1" x14ac:dyDescent="0.3">
      <c r="A30" s="116">
        <v>13</v>
      </c>
      <c r="B30" s="134"/>
      <c r="C30" s="108">
        <v>48</v>
      </c>
      <c r="D30" s="108">
        <v>3</v>
      </c>
      <c r="E30" s="12">
        <v>17.899999999999999</v>
      </c>
      <c r="F30" s="12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16"/>
      <c r="T30" s="9"/>
    </row>
    <row r="31" spans="1:20" ht="15.75" hidden="1" thickBot="1" x14ac:dyDescent="0.3">
      <c r="A31" s="116">
        <v>14</v>
      </c>
      <c r="B31" s="134"/>
      <c r="C31" s="108">
        <v>49</v>
      </c>
      <c r="D31" s="108">
        <v>3</v>
      </c>
      <c r="E31" s="12">
        <v>17.899999999999999</v>
      </c>
      <c r="F31" s="12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16"/>
      <c r="T31" s="9"/>
    </row>
    <row r="32" spans="1:20" ht="15.75" hidden="1" thickBot="1" x14ac:dyDescent="0.3">
      <c r="A32" s="116">
        <v>15</v>
      </c>
      <c r="B32" s="131"/>
      <c r="C32" s="17">
        <v>52</v>
      </c>
      <c r="D32" s="108">
        <v>3</v>
      </c>
      <c r="E32" s="12">
        <v>18.2</v>
      </c>
      <c r="F32" s="1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16"/>
      <c r="T32" s="9"/>
    </row>
    <row r="33" spans="1:20" ht="16.5" hidden="1" thickBot="1" x14ac:dyDescent="0.3">
      <c r="A33" s="128" t="s">
        <v>20</v>
      </c>
      <c r="B33" s="129"/>
      <c r="C33" s="13">
        <f>A32</f>
        <v>15</v>
      </c>
      <c r="D33" s="13">
        <f>SUM(D18:D32)</f>
        <v>48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16"/>
      <c r="T33" s="9"/>
    </row>
    <row r="34" spans="1:20" ht="23.25" hidden="1" customHeight="1" x14ac:dyDescent="0.35">
      <c r="A34" s="5" t="s">
        <v>24</v>
      </c>
      <c r="B34" s="116"/>
      <c r="C34" s="108"/>
      <c r="D34" s="108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16"/>
      <c r="T34" s="9"/>
    </row>
    <row r="35" spans="1:20" ht="15.75" hidden="1" thickBot="1" x14ac:dyDescent="0.3">
      <c r="A35" s="116">
        <v>1</v>
      </c>
      <c r="B35" s="116" t="s">
        <v>25</v>
      </c>
      <c r="C35" s="108">
        <v>9</v>
      </c>
      <c r="D35" s="108">
        <v>4</v>
      </c>
      <c r="E35" s="11">
        <f>12.8+12.8+2.5+2.8</f>
        <v>30.900000000000002</v>
      </c>
      <c r="F35" s="11">
        <v>0.4</v>
      </c>
      <c r="G35" s="9">
        <v>11.4</v>
      </c>
      <c r="H35" s="9"/>
      <c r="I35" s="9"/>
      <c r="J35" s="9">
        <v>0.1</v>
      </c>
      <c r="K35" s="9">
        <v>2.5</v>
      </c>
      <c r="L35" s="9"/>
      <c r="M35" s="9">
        <v>0.1</v>
      </c>
      <c r="N35" s="9">
        <f t="shared" ref="N35" si="3">M35*E35</f>
        <v>3.0900000000000003</v>
      </c>
      <c r="O35" s="9"/>
      <c r="P35" s="9"/>
      <c r="Q35" s="9"/>
      <c r="R35" s="9"/>
      <c r="S35" s="116"/>
      <c r="T35" s="9"/>
    </row>
    <row r="36" spans="1:20" ht="16.5" hidden="1" thickBot="1" x14ac:dyDescent="0.3">
      <c r="A36" s="128" t="s">
        <v>20</v>
      </c>
      <c r="B36" s="129"/>
      <c r="C36" s="13">
        <f>A35</f>
        <v>1</v>
      </c>
      <c r="D36" s="13">
        <f>SUM(D35)</f>
        <v>4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116"/>
      <c r="T36" s="9"/>
    </row>
    <row r="37" spans="1:20" ht="17.25" hidden="1" customHeight="1" x14ac:dyDescent="0.35">
      <c r="A37" s="5" t="s">
        <v>26</v>
      </c>
      <c r="B37" s="116"/>
      <c r="C37" s="108"/>
      <c r="D37" s="108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16"/>
      <c r="T37" s="9"/>
    </row>
    <row r="38" spans="1:20" ht="15.75" hidden="1" thickBot="1" x14ac:dyDescent="0.3">
      <c r="A38" s="116">
        <v>1</v>
      </c>
      <c r="B38" s="130" t="s">
        <v>25</v>
      </c>
      <c r="C38" s="108">
        <v>3</v>
      </c>
      <c r="D38" s="108">
        <v>2</v>
      </c>
      <c r="E38" s="10">
        <v>13.6</v>
      </c>
      <c r="F38" s="11">
        <v>0.4</v>
      </c>
      <c r="G38" s="9">
        <f>E38*F38</f>
        <v>5.44</v>
      </c>
      <c r="H38" s="9"/>
      <c r="I38" s="9"/>
      <c r="J38" s="9">
        <v>0.1</v>
      </c>
      <c r="K38" s="9">
        <v>1.2</v>
      </c>
      <c r="L38" s="9"/>
      <c r="M38" s="9">
        <v>0.1</v>
      </c>
      <c r="N38" s="9">
        <f t="shared" ref="N38:N42" si="4">M38*E38</f>
        <v>1.36</v>
      </c>
      <c r="O38" s="9"/>
      <c r="P38" s="9"/>
      <c r="Q38" s="9"/>
      <c r="R38" s="9"/>
      <c r="S38" s="116"/>
      <c r="T38" s="9"/>
    </row>
    <row r="39" spans="1:20" ht="15.75" hidden="1" thickBot="1" x14ac:dyDescent="0.3">
      <c r="A39" s="116">
        <v>2</v>
      </c>
      <c r="B39" s="134"/>
      <c r="C39" s="108">
        <v>4</v>
      </c>
      <c r="D39" s="108">
        <v>2</v>
      </c>
      <c r="E39" s="10">
        <v>13.1</v>
      </c>
      <c r="F39" s="11">
        <v>0.4</v>
      </c>
      <c r="G39" s="9">
        <f t="shared" ref="G39:G42" si="5">E39*F39</f>
        <v>5.24</v>
      </c>
      <c r="H39" s="9"/>
      <c r="I39" s="9"/>
      <c r="J39" s="9">
        <v>0.1</v>
      </c>
      <c r="K39" s="9">
        <v>1.1000000000000001</v>
      </c>
      <c r="L39" s="9"/>
      <c r="M39" s="9">
        <v>0.1</v>
      </c>
      <c r="N39" s="9">
        <f t="shared" si="4"/>
        <v>1.31</v>
      </c>
      <c r="O39" s="9"/>
      <c r="P39" s="9"/>
      <c r="Q39" s="9"/>
      <c r="R39" s="9"/>
      <c r="S39" s="116"/>
      <c r="T39" s="9"/>
    </row>
    <row r="40" spans="1:20" ht="15.75" hidden="1" thickBot="1" x14ac:dyDescent="0.3">
      <c r="A40" s="116">
        <v>3</v>
      </c>
      <c r="B40" s="134"/>
      <c r="C40" s="108">
        <v>10</v>
      </c>
      <c r="D40" s="108">
        <v>2</v>
      </c>
      <c r="E40" s="10">
        <v>12.7</v>
      </c>
      <c r="F40" s="11">
        <v>0.4</v>
      </c>
      <c r="G40" s="9">
        <f t="shared" si="5"/>
        <v>5.08</v>
      </c>
      <c r="H40" s="9"/>
      <c r="I40" s="9"/>
      <c r="J40" s="9">
        <v>0.1</v>
      </c>
      <c r="K40" s="9">
        <v>1.1000000000000001</v>
      </c>
      <c r="L40" s="9"/>
      <c r="M40" s="9">
        <v>0.1</v>
      </c>
      <c r="N40" s="9">
        <f t="shared" si="4"/>
        <v>1.27</v>
      </c>
      <c r="O40" s="9"/>
      <c r="P40" s="9"/>
      <c r="Q40" s="9"/>
      <c r="R40" s="9"/>
      <c r="S40" s="116"/>
      <c r="T40" s="9"/>
    </row>
    <row r="41" spans="1:20" ht="15.75" hidden="1" thickBot="1" x14ac:dyDescent="0.3">
      <c r="A41" s="116">
        <v>4</v>
      </c>
      <c r="B41" s="134"/>
      <c r="C41" s="108">
        <v>11</v>
      </c>
      <c r="D41" s="108">
        <v>2</v>
      </c>
      <c r="E41" s="10">
        <v>13</v>
      </c>
      <c r="F41" s="11">
        <v>0.4</v>
      </c>
      <c r="G41" s="9">
        <f t="shared" si="5"/>
        <v>5.2</v>
      </c>
      <c r="H41" s="9"/>
      <c r="I41" s="9"/>
      <c r="J41" s="9">
        <v>0.1</v>
      </c>
      <c r="K41" s="9">
        <v>1.1000000000000001</v>
      </c>
      <c r="L41" s="9"/>
      <c r="M41" s="9">
        <v>0.1</v>
      </c>
      <c r="N41" s="9">
        <f t="shared" si="4"/>
        <v>1.3</v>
      </c>
      <c r="O41" s="9"/>
      <c r="P41" s="9"/>
      <c r="Q41" s="9"/>
      <c r="R41" s="9"/>
      <c r="S41" s="116"/>
      <c r="T41" s="9"/>
    </row>
    <row r="42" spans="1:20" ht="15.75" hidden="1" thickBot="1" x14ac:dyDescent="0.3">
      <c r="A42" s="116">
        <v>5</v>
      </c>
      <c r="B42" s="131"/>
      <c r="C42" s="108">
        <v>12</v>
      </c>
      <c r="D42" s="108">
        <v>2</v>
      </c>
      <c r="E42" s="10">
        <v>12.7</v>
      </c>
      <c r="F42" s="11">
        <v>0.4</v>
      </c>
      <c r="G42" s="9">
        <f t="shared" si="5"/>
        <v>5.08</v>
      </c>
      <c r="H42" s="9"/>
      <c r="I42" s="9"/>
      <c r="J42" s="9">
        <v>0.1</v>
      </c>
      <c r="K42" s="9">
        <v>1.1000000000000001</v>
      </c>
      <c r="L42" s="9"/>
      <c r="M42" s="9">
        <v>0.1</v>
      </c>
      <c r="N42" s="9">
        <f t="shared" si="4"/>
        <v>1.27</v>
      </c>
      <c r="O42" s="9"/>
      <c r="P42" s="9"/>
      <c r="Q42" s="9"/>
      <c r="R42" s="9"/>
      <c r="S42" s="116"/>
      <c r="T42" s="9"/>
    </row>
    <row r="43" spans="1:20" ht="15.75" hidden="1" thickBot="1" x14ac:dyDescent="0.3">
      <c r="A43" s="116">
        <v>6</v>
      </c>
      <c r="B43" s="130" t="s">
        <v>27</v>
      </c>
      <c r="C43" s="108">
        <v>32</v>
      </c>
      <c r="D43" s="108">
        <v>2</v>
      </c>
      <c r="E43" s="16">
        <v>12.6</v>
      </c>
      <c r="F43" s="16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16"/>
      <c r="T43" s="9"/>
    </row>
    <row r="44" spans="1:20" ht="15.75" hidden="1" thickBot="1" x14ac:dyDescent="0.3">
      <c r="A44" s="116">
        <v>7</v>
      </c>
      <c r="B44" s="134"/>
      <c r="C44" s="108">
        <v>33</v>
      </c>
      <c r="D44" s="108">
        <v>2</v>
      </c>
      <c r="E44" s="16">
        <v>12.6</v>
      </c>
      <c r="F44" s="16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16"/>
      <c r="T44" s="9"/>
    </row>
    <row r="45" spans="1:20" ht="15.75" hidden="1" thickBot="1" x14ac:dyDescent="0.3">
      <c r="A45" s="116">
        <v>8</v>
      </c>
      <c r="B45" s="134"/>
      <c r="C45" s="108">
        <v>36</v>
      </c>
      <c r="D45" s="108">
        <v>2</v>
      </c>
      <c r="E45" s="16">
        <v>12.6</v>
      </c>
      <c r="F45" s="16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16"/>
      <c r="T45" s="9"/>
    </row>
    <row r="46" spans="1:20" ht="15.75" hidden="1" thickBot="1" x14ac:dyDescent="0.3">
      <c r="A46" s="116">
        <v>9</v>
      </c>
      <c r="B46" s="131"/>
      <c r="C46" s="108">
        <v>37</v>
      </c>
      <c r="D46" s="108">
        <v>2</v>
      </c>
      <c r="E46" s="16">
        <v>12.6</v>
      </c>
      <c r="F46" s="16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16"/>
      <c r="T46" s="9"/>
    </row>
    <row r="47" spans="1:20" ht="15.75" hidden="1" thickBot="1" x14ac:dyDescent="0.3">
      <c r="A47" s="116">
        <v>10</v>
      </c>
      <c r="B47" s="130" t="s">
        <v>28</v>
      </c>
      <c r="C47" s="108">
        <v>46</v>
      </c>
      <c r="D47" s="108">
        <v>2</v>
      </c>
      <c r="E47" s="12">
        <v>12.6</v>
      </c>
      <c r="F47" s="12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16"/>
      <c r="T47" s="9"/>
    </row>
    <row r="48" spans="1:20" ht="15.75" hidden="1" thickBot="1" x14ac:dyDescent="0.3">
      <c r="A48" s="116">
        <v>11</v>
      </c>
      <c r="B48" s="134"/>
      <c r="C48" s="108">
        <v>47</v>
      </c>
      <c r="D48" s="108">
        <v>2</v>
      </c>
      <c r="E48" s="12">
        <v>12.6</v>
      </c>
      <c r="F48" s="12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16"/>
      <c r="T48" s="9"/>
    </row>
    <row r="49" spans="1:20" ht="15.75" hidden="1" thickBot="1" x14ac:dyDescent="0.3">
      <c r="A49" s="116">
        <v>12</v>
      </c>
      <c r="B49" s="134"/>
      <c r="C49" s="17">
        <v>50</v>
      </c>
      <c r="D49" s="108">
        <v>2</v>
      </c>
      <c r="E49" s="12">
        <v>12.6</v>
      </c>
      <c r="F49" s="12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116"/>
      <c r="T49" s="9"/>
    </row>
    <row r="50" spans="1:20" ht="15.75" hidden="1" thickBot="1" x14ac:dyDescent="0.3">
      <c r="A50" s="116">
        <v>13</v>
      </c>
      <c r="B50" s="131"/>
      <c r="C50" s="17">
        <v>51</v>
      </c>
      <c r="D50" s="108">
        <v>2</v>
      </c>
      <c r="E50" s="12">
        <v>12.6</v>
      </c>
      <c r="F50" s="12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16"/>
      <c r="T50" s="9"/>
    </row>
    <row r="51" spans="1:20" ht="16.5" hidden="1" thickBot="1" x14ac:dyDescent="0.3">
      <c r="A51" s="128" t="s">
        <v>20</v>
      </c>
      <c r="B51" s="129"/>
      <c r="C51" s="13">
        <f>A50</f>
        <v>13</v>
      </c>
      <c r="D51" s="13">
        <f>SUM(D38:D50)</f>
        <v>26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16"/>
      <c r="T51" s="9"/>
    </row>
    <row r="52" spans="1:20" ht="18.75" hidden="1" customHeight="1" x14ac:dyDescent="0.35">
      <c r="A52" s="5" t="s">
        <v>29</v>
      </c>
      <c r="B52" s="113"/>
      <c r="C52" s="13"/>
      <c r="D52" s="13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16"/>
      <c r="T52" s="9"/>
    </row>
    <row r="53" spans="1:20" ht="16.5" hidden="1" thickBot="1" x14ac:dyDescent="0.3">
      <c r="A53" s="19">
        <v>1</v>
      </c>
      <c r="B53" s="20" t="s">
        <v>25</v>
      </c>
      <c r="C53" s="21" t="s">
        <v>30</v>
      </c>
      <c r="D53" s="21">
        <v>2</v>
      </c>
      <c r="E53" s="11">
        <v>16.5</v>
      </c>
      <c r="F53" s="11">
        <v>0.4</v>
      </c>
      <c r="G53" s="9">
        <f>E53*F53</f>
        <v>6.6000000000000005</v>
      </c>
      <c r="H53" s="9"/>
      <c r="I53" s="9"/>
      <c r="J53" s="9">
        <v>0.1</v>
      </c>
      <c r="K53" s="9">
        <v>1.5</v>
      </c>
      <c r="L53" s="9"/>
      <c r="M53" s="9">
        <v>0.1</v>
      </c>
      <c r="N53" s="9">
        <f t="shared" ref="N53" si="6">M53*E53</f>
        <v>1.6500000000000001</v>
      </c>
      <c r="O53" s="9"/>
      <c r="P53" s="9"/>
      <c r="Q53" s="9"/>
      <c r="R53" s="9"/>
      <c r="S53" s="116"/>
      <c r="T53" s="9"/>
    </row>
    <row r="54" spans="1:20" ht="16.5" hidden="1" thickBot="1" x14ac:dyDescent="0.3">
      <c r="A54" s="19">
        <v>2</v>
      </c>
      <c r="B54" s="20" t="s">
        <v>27</v>
      </c>
      <c r="C54" s="21">
        <v>43</v>
      </c>
      <c r="D54" s="21">
        <v>2</v>
      </c>
      <c r="E54" s="16">
        <f>16.8</f>
        <v>16.8</v>
      </c>
      <c r="F54" s="16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16"/>
      <c r="T54" s="9"/>
    </row>
    <row r="55" spans="1:20" ht="16.5" hidden="1" thickBot="1" x14ac:dyDescent="0.3">
      <c r="A55" s="19">
        <v>3</v>
      </c>
      <c r="B55" s="20" t="s">
        <v>19</v>
      </c>
      <c r="C55" s="21">
        <v>44</v>
      </c>
      <c r="D55" s="21">
        <v>2</v>
      </c>
      <c r="E55" s="12">
        <v>16.8</v>
      </c>
      <c r="F55" s="12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116"/>
      <c r="T55" s="9"/>
    </row>
    <row r="56" spans="1:20" ht="16.5" hidden="1" thickBot="1" x14ac:dyDescent="0.3">
      <c r="A56" s="128" t="s">
        <v>20</v>
      </c>
      <c r="B56" s="129"/>
      <c r="C56" s="13">
        <f>A55</f>
        <v>3</v>
      </c>
      <c r="D56" s="13">
        <f>SUM(D53:D55)</f>
        <v>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16"/>
      <c r="T56" s="9"/>
    </row>
    <row r="57" spans="1:20" ht="15" hidden="1" customHeight="1" x14ac:dyDescent="0.35">
      <c r="A57" s="5" t="s">
        <v>31</v>
      </c>
      <c r="B57" s="116"/>
      <c r="C57" s="108"/>
      <c r="D57" s="108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16"/>
      <c r="T57" s="9"/>
    </row>
    <row r="58" spans="1:20" ht="15.75" hidden="1" thickBot="1" x14ac:dyDescent="0.3">
      <c r="A58" s="116">
        <v>1</v>
      </c>
      <c r="B58" s="116" t="s">
        <v>25</v>
      </c>
      <c r="C58" s="108">
        <v>2</v>
      </c>
      <c r="D58" s="108">
        <v>1</v>
      </c>
      <c r="E58" s="11">
        <f>4.4+11.8+12</f>
        <v>28.200000000000003</v>
      </c>
      <c r="F58" s="11">
        <v>0.4</v>
      </c>
      <c r="G58" s="9">
        <v>10.3</v>
      </c>
      <c r="H58" s="9"/>
      <c r="I58" s="9"/>
      <c r="J58" s="9">
        <v>0.1</v>
      </c>
      <c r="K58" s="9">
        <v>2.6</v>
      </c>
      <c r="L58" s="9"/>
      <c r="M58" s="9">
        <v>0.1</v>
      </c>
      <c r="N58" s="9">
        <f t="shared" ref="N58" si="7">M58*E58</f>
        <v>2.8200000000000003</v>
      </c>
      <c r="O58" s="9"/>
      <c r="P58" s="9"/>
      <c r="Q58" s="9"/>
      <c r="R58" s="9"/>
      <c r="S58" s="116"/>
      <c r="T58" s="9"/>
    </row>
    <row r="59" spans="1:20" ht="16.5" hidden="1" thickBot="1" x14ac:dyDescent="0.3">
      <c r="A59" s="128" t="s">
        <v>20</v>
      </c>
      <c r="B59" s="129"/>
      <c r="C59" s="13">
        <f>A58</f>
        <v>1</v>
      </c>
      <c r="D59" s="13">
        <f>SUM(D58)</f>
        <v>1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16"/>
      <c r="T59" s="9"/>
    </row>
    <row r="60" spans="1:20" ht="18" hidden="1" customHeight="1" x14ac:dyDescent="0.35">
      <c r="A60" s="5" t="s">
        <v>32</v>
      </c>
      <c r="B60" s="116"/>
      <c r="C60" s="108"/>
      <c r="D60" s="108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16"/>
      <c r="T60" s="9"/>
    </row>
    <row r="61" spans="1:20" ht="15.75" hidden="1" thickBot="1" x14ac:dyDescent="0.3">
      <c r="A61" s="116">
        <v>1</v>
      </c>
      <c r="B61" s="130" t="s">
        <v>27</v>
      </c>
      <c r="C61" s="108">
        <v>39</v>
      </c>
      <c r="D61" s="108">
        <v>1</v>
      </c>
      <c r="E61" s="16">
        <v>30.9</v>
      </c>
      <c r="F61" s="16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16"/>
      <c r="T61" s="9"/>
    </row>
    <row r="62" spans="1:20" ht="15.75" hidden="1" thickBot="1" x14ac:dyDescent="0.3">
      <c r="A62" s="116">
        <v>2</v>
      </c>
      <c r="B62" s="131"/>
      <c r="C62" s="108">
        <v>40</v>
      </c>
      <c r="D62" s="108">
        <v>1</v>
      </c>
      <c r="E62" s="16">
        <v>31.4</v>
      </c>
      <c r="F62" s="16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16"/>
      <c r="T62" s="9"/>
    </row>
    <row r="63" spans="1:20" ht="15.75" hidden="1" thickBot="1" x14ac:dyDescent="0.3">
      <c r="A63" s="22">
        <v>3</v>
      </c>
      <c r="B63" s="23" t="s">
        <v>19</v>
      </c>
      <c r="C63" s="108">
        <v>53</v>
      </c>
      <c r="D63" s="108">
        <v>1</v>
      </c>
      <c r="E63" s="12">
        <v>30.8</v>
      </c>
      <c r="F63" s="12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16"/>
      <c r="T63" s="9"/>
    </row>
    <row r="64" spans="1:20" ht="16.5" hidden="1" thickBot="1" x14ac:dyDescent="0.3">
      <c r="A64" s="128" t="s">
        <v>20</v>
      </c>
      <c r="B64" s="129"/>
      <c r="C64" s="13">
        <f>A63</f>
        <v>3</v>
      </c>
      <c r="D64" s="13">
        <f>SUM(D61:D63)</f>
        <v>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16"/>
      <c r="T64" s="9"/>
    </row>
    <row r="65" spans="1:25" ht="18.75" hidden="1" customHeight="1" x14ac:dyDescent="0.35">
      <c r="A65" s="5" t="s">
        <v>33</v>
      </c>
      <c r="B65" s="116"/>
      <c r="C65" s="108"/>
      <c r="D65" s="108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16"/>
      <c r="T65" s="9"/>
    </row>
    <row r="66" spans="1:25" ht="15.75" hidden="1" thickBot="1" x14ac:dyDescent="0.3">
      <c r="A66" s="116">
        <v>1</v>
      </c>
      <c r="B66" s="130" t="s">
        <v>27</v>
      </c>
      <c r="C66" s="108">
        <v>41</v>
      </c>
      <c r="D66" s="108">
        <v>2</v>
      </c>
      <c r="E66" s="16">
        <v>30.9</v>
      </c>
      <c r="F66" s="16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16"/>
      <c r="T66" s="9"/>
    </row>
    <row r="67" spans="1:25" ht="15.75" hidden="1" thickBot="1" x14ac:dyDescent="0.3">
      <c r="A67" s="116">
        <v>2</v>
      </c>
      <c r="B67" s="131"/>
      <c r="C67" s="108">
        <v>42</v>
      </c>
      <c r="D67" s="108">
        <v>2</v>
      </c>
      <c r="E67" s="16">
        <v>31.4</v>
      </c>
      <c r="F67" s="16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16"/>
      <c r="T67" s="9"/>
    </row>
    <row r="68" spans="1:25" ht="16.5" hidden="1" thickBot="1" x14ac:dyDescent="0.3">
      <c r="A68" s="128" t="s">
        <v>20</v>
      </c>
      <c r="B68" s="129"/>
      <c r="C68" s="13">
        <f>A67</f>
        <v>2</v>
      </c>
      <c r="D68" s="13">
        <f>SUM(D66:D67)</f>
        <v>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116"/>
      <c r="T68" s="9"/>
    </row>
    <row r="69" spans="1:25" ht="13.5" hidden="1" customHeight="1" x14ac:dyDescent="0.25">
      <c r="A69" s="112"/>
      <c r="B69" s="113"/>
      <c r="C69" s="13"/>
      <c r="D69" s="13"/>
      <c r="E69" s="9"/>
      <c r="F69" s="9"/>
      <c r="G69" s="25">
        <f>SUM(G7:G68)</f>
        <v>123.32</v>
      </c>
      <c r="H69" s="26">
        <f t="shared" ref="H69:Q69" si="8">SUM(H7:H68)</f>
        <v>0</v>
      </c>
      <c r="I69" s="26">
        <f t="shared" si="8"/>
        <v>0</v>
      </c>
      <c r="J69" s="26">
        <f t="shared" si="8"/>
        <v>1.8000000000000005</v>
      </c>
      <c r="K69" s="25">
        <f t="shared" si="8"/>
        <v>28.200000000000006</v>
      </c>
      <c r="L69" s="26">
        <f t="shared" si="8"/>
        <v>0</v>
      </c>
      <c r="M69" s="26"/>
      <c r="N69" s="25">
        <f t="shared" si="8"/>
        <v>34.039999999999992</v>
      </c>
      <c r="O69" s="26">
        <f t="shared" si="8"/>
        <v>0</v>
      </c>
      <c r="P69" s="26">
        <f t="shared" si="8"/>
        <v>0</v>
      </c>
      <c r="Q69" s="26">
        <f t="shared" si="8"/>
        <v>0</v>
      </c>
      <c r="R69" s="26"/>
      <c r="S69" s="116"/>
      <c r="T69" s="26"/>
    </row>
    <row r="70" spans="1:25" ht="8.25" hidden="1" customHeight="1" x14ac:dyDescent="0.25">
      <c r="A70" s="114"/>
      <c r="B70" s="114"/>
      <c r="C70" s="28"/>
      <c r="D70" s="28"/>
      <c r="E70" s="32"/>
      <c r="F70" s="32"/>
      <c r="G70" s="33"/>
      <c r="H70" s="32"/>
      <c r="I70" s="32"/>
      <c r="J70" s="32"/>
      <c r="K70" s="33"/>
      <c r="L70" s="32"/>
      <c r="M70" s="32"/>
      <c r="N70" s="33"/>
      <c r="O70" s="32"/>
      <c r="P70" s="32"/>
      <c r="Q70" s="32"/>
      <c r="R70" s="32"/>
      <c r="S70" s="114"/>
      <c r="T70" s="32"/>
    </row>
    <row r="71" spans="1:25" ht="62.25" customHeight="1" x14ac:dyDescent="0.25">
      <c r="A71" s="118" t="s">
        <v>47</v>
      </c>
      <c r="B71" s="119"/>
      <c r="C71" s="56">
        <f>C68+C64+C59+C56+C36+C33+C16+C51</f>
        <v>47</v>
      </c>
      <c r="D71" s="56">
        <f>D68+D64+D59+D56+D36+D33+D16+D51</f>
        <v>123</v>
      </c>
      <c r="E71" s="57">
        <f>SUM(E7:E70)</f>
        <v>852.3</v>
      </c>
      <c r="F71" s="57"/>
      <c r="G71" s="58">
        <f>84.3+9.3+9.7+10.1+9.9</f>
        <v>123.3</v>
      </c>
      <c r="H71" s="57">
        <v>57.3</v>
      </c>
      <c r="I71" s="57">
        <v>90.5</v>
      </c>
      <c r="J71" s="57"/>
      <c r="K71" s="58">
        <v>28.2</v>
      </c>
      <c r="L71" s="57">
        <v>7.7</v>
      </c>
      <c r="M71" s="57"/>
      <c r="N71" s="58">
        <v>34</v>
      </c>
      <c r="O71" s="57">
        <v>30.8</v>
      </c>
      <c r="P71" s="57">
        <v>29.3</v>
      </c>
      <c r="Q71" s="57">
        <v>7.8</v>
      </c>
      <c r="R71" s="57">
        <v>7.8</v>
      </c>
      <c r="S71" s="65">
        <v>1382.6</v>
      </c>
      <c r="T71" s="65">
        <v>889.9</v>
      </c>
      <c r="U71" s="69">
        <v>583839.54</v>
      </c>
      <c r="V71" s="69">
        <v>837551.37</v>
      </c>
      <c r="W71" s="69">
        <f>142903.18</f>
        <v>142903.18</v>
      </c>
      <c r="X71" s="69">
        <v>1134228.1299999999</v>
      </c>
      <c r="Y71" s="70">
        <v>21816.04</v>
      </c>
    </row>
    <row r="72" spans="1:25" ht="62.25" hidden="1" customHeight="1" x14ac:dyDescent="0.25">
      <c r="A72" s="59"/>
      <c r="B72" s="60"/>
      <c r="C72" s="61"/>
      <c r="D72" s="61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0"/>
      <c r="T72" s="60"/>
      <c r="U72" s="66"/>
      <c r="V72" s="66"/>
      <c r="W72" s="66"/>
      <c r="X72" s="66"/>
      <c r="Y72" s="67"/>
    </row>
    <row r="73" spans="1:25" hidden="1" x14ac:dyDescent="0.25">
      <c r="A73" s="59"/>
      <c r="B73" s="60"/>
      <c r="C73" s="61"/>
      <c r="D73" s="61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0"/>
      <c r="T73" s="60"/>
      <c r="U73" s="66"/>
      <c r="V73" s="66"/>
      <c r="W73" s="66"/>
      <c r="X73" s="66"/>
      <c r="Y73" s="67"/>
    </row>
    <row r="74" spans="1:25" hidden="1" x14ac:dyDescent="0.25">
      <c r="A74" s="59"/>
      <c r="B74" s="60"/>
      <c r="C74" s="61"/>
      <c r="D74" s="61" t="s">
        <v>25</v>
      </c>
      <c r="E74" s="62">
        <f>E9+E8+E7+E18+E19+E20+E21+E22+E23+E35+E38+E39+E40+E41+E53+E58+E24+E42</f>
        <v>330.7</v>
      </c>
      <c r="F74" s="62"/>
      <c r="G74" s="63">
        <f>G71/E74</f>
        <v>0.37284547928636225</v>
      </c>
      <c r="H74" s="62"/>
      <c r="I74" s="62"/>
      <c r="J74" s="62"/>
      <c r="K74" s="62">
        <f>K71/E74</f>
        <v>8.5273661929241004E-2</v>
      </c>
      <c r="L74" s="62"/>
      <c r="M74" s="62"/>
      <c r="N74" s="62">
        <f>N71/E74</f>
        <v>0.10281221651043242</v>
      </c>
      <c r="O74" s="62"/>
      <c r="P74" s="62"/>
      <c r="Q74" s="62"/>
      <c r="R74" s="62"/>
      <c r="S74" s="60"/>
      <c r="T74" s="60"/>
      <c r="U74" s="66"/>
      <c r="V74" s="66"/>
      <c r="W74" s="66"/>
      <c r="X74" s="66"/>
      <c r="Y74" s="67"/>
    </row>
    <row r="75" spans="1:25" hidden="1" x14ac:dyDescent="0.25">
      <c r="A75" s="59"/>
      <c r="B75" s="60"/>
      <c r="C75" s="61"/>
      <c r="D75" s="61" t="s">
        <v>27</v>
      </c>
      <c r="E75" s="62">
        <f>E25+E26+E27+E28+E43+E44+E45+E46+E54+E61+E62+E66+E67</f>
        <v>264</v>
      </c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0"/>
      <c r="T75" s="60"/>
      <c r="U75" s="66"/>
      <c r="V75" s="66"/>
      <c r="W75" s="66"/>
      <c r="X75" s="66"/>
      <c r="Y75" s="67"/>
    </row>
    <row r="76" spans="1:25" hidden="1" x14ac:dyDescent="0.25">
      <c r="A76" s="59"/>
      <c r="B76" s="60"/>
      <c r="C76" s="61"/>
      <c r="D76" s="61" t="s">
        <v>28</v>
      </c>
      <c r="E76" s="62">
        <f>E13+E12+E11+E10+E14+E15+E29+E30+E31+E47+E48+E49+E55+E63+E32+E50</f>
        <v>257.60000000000002</v>
      </c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0"/>
      <c r="T76" s="60"/>
      <c r="U76" s="66"/>
      <c r="V76" s="66"/>
      <c r="W76" s="66"/>
      <c r="X76" s="66"/>
      <c r="Y76" s="67"/>
    </row>
    <row r="77" spans="1:25" hidden="1" x14ac:dyDescent="0.25">
      <c r="A77" s="59"/>
      <c r="B77" s="60"/>
      <c r="C77" s="61"/>
      <c r="D77" s="61"/>
      <c r="E77" s="62">
        <f>SUM(E74:E76)</f>
        <v>852.30000000000007</v>
      </c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0"/>
      <c r="T77" s="60"/>
      <c r="U77" s="66"/>
      <c r="V77" s="66"/>
      <c r="W77" s="66"/>
      <c r="X77" s="66"/>
      <c r="Y77" s="67"/>
    </row>
    <row r="78" spans="1:25" hidden="1" x14ac:dyDescent="0.25">
      <c r="A78" s="59"/>
      <c r="B78" s="60"/>
      <c r="C78" s="61"/>
      <c r="D78" s="61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0"/>
      <c r="T78" s="60"/>
      <c r="U78" s="66"/>
      <c r="V78" s="66"/>
      <c r="W78" s="66"/>
      <c r="X78" s="66"/>
      <c r="Y78" s="67"/>
    </row>
    <row r="79" spans="1:25" ht="51" customHeight="1" x14ac:dyDescent="0.25">
      <c r="A79" s="122" t="s">
        <v>34</v>
      </c>
      <c r="B79" s="123"/>
      <c r="C79" s="61"/>
      <c r="D79" s="61"/>
      <c r="E79" s="64">
        <f>SUM(E81:E96)</f>
        <v>247.19999999999996</v>
      </c>
      <c r="F79" s="64">
        <f>SUM(F81:F96)</f>
        <v>0</v>
      </c>
      <c r="G79" s="64">
        <f>SUM(G81:G96)</f>
        <v>144.70000000000002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8">
        <v>413.6</v>
      </c>
      <c r="T79" s="68">
        <v>247.2</v>
      </c>
      <c r="U79" s="69">
        <v>66293.58</v>
      </c>
      <c r="V79" s="69">
        <v>82385.62</v>
      </c>
      <c r="W79" s="69">
        <v>15249.7</v>
      </c>
      <c r="X79" s="69"/>
      <c r="Y79" s="70">
        <v>4943.96</v>
      </c>
    </row>
    <row r="80" spans="1:25" ht="91.5" hidden="1" x14ac:dyDescent="0.35">
      <c r="A80" s="40"/>
      <c r="B80" s="116"/>
      <c r="C80" s="108"/>
      <c r="D80" s="108"/>
      <c r="E80" s="2" t="s">
        <v>4</v>
      </c>
      <c r="F80" s="3"/>
      <c r="G80" s="4" t="s">
        <v>35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1" t="s">
        <v>15</v>
      </c>
      <c r="T80" s="9"/>
      <c r="U80" s="34"/>
      <c r="V80" s="34"/>
      <c r="W80" s="34"/>
      <c r="X80" s="34"/>
      <c r="Y80" s="39"/>
    </row>
    <row r="81" spans="1:25" hidden="1" x14ac:dyDescent="0.25">
      <c r="A81" s="38">
        <v>1</v>
      </c>
      <c r="B81" s="120" t="s">
        <v>36</v>
      </c>
      <c r="C81" s="108">
        <v>17</v>
      </c>
      <c r="D81" s="121"/>
      <c r="E81" s="9">
        <v>17.899999999999999</v>
      </c>
      <c r="F81" s="9"/>
      <c r="G81" s="29">
        <v>10.48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29">
        <f>E81+G81</f>
        <v>28.38</v>
      </c>
      <c r="T81" s="9"/>
      <c r="U81" s="34"/>
      <c r="V81" s="34"/>
      <c r="W81" s="34"/>
      <c r="X81" s="34"/>
      <c r="Y81" s="39"/>
    </row>
    <row r="82" spans="1:25" hidden="1" x14ac:dyDescent="0.25">
      <c r="A82" s="38">
        <v>2</v>
      </c>
      <c r="B82" s="120"/>
      <c r="C82" s="108">
        <v>18</v>
      </c>
      <c r="D82" s="121"/>
      <c r="E82" s="9">
        <v>17.899999999999999</v>
      </c>
      <c r="F82" s="9"/>
      <c r="G82" s="29">
        <v>10.48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29">
        <f t="shared" ref="S82:S96" si="9">E82+G82</f>
        <v>28.38</v>
      </c>
      <c r="T82" s="9"/>
      <c r="U82" s="34"/>
      <c r="V82" s="34"/>
      <c r="W82" s="34"/>
      <c r="X82" s="34"/>
      <c r="Y82" s="39"/>
    </row>
    <row r="83" spans="1:25" hidden="1" x14ac:dyDescent="0.25">
      <c r="A83" s="38">
        <v>3</v>
      </c>
      <c r="B83" s="120"/>
      <c r="C83" s="108">
        <v>19</v>
      </c>
      <c r="D83" s="121"/>
      <c r="E83" s="9">
        <v>12.6</v>
      </c>
      <c r="F83" s="9"/>
      <c r="G83" s="29">
        <v>7.38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29">
        <f t="shared" si="9"/>
        <v>19.98</v>
      </c>
      <c r="T83" s="9"/>
      <c r="U83" s="34"/>
      <c r="V83" s="34"/>
      <c r="W83" s="34"/>
      <c r="X83" s="34"/>
      <c r="Y83" s="39"/>
    </row>
    <row r="84" spans="1:25" hidden="1" x14ac:dyDescent="0.25">
      <c r="A84" s="38">
        <v>4</v>
      </c>
      <c r="B84" s="120"/>
      <c r="C84" s="108">
        <v>20</v>
      </c>
      <c r="D84" s="121"/>
      <c r="E84" s="9">
        <v>12.6</v>
      </c>
      <c r="F84" s="9"/>
      <c r="G84" s="29">
        <v>7.38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29">
        <f t="shared" si="9"/>
        <v>19.98</v>
      </c>
      <c r="T84" s="9"/>
      <c r="U84" s="34"/>
      <c r="V84" s="34"/>
      <c r="W84" s="34"/>
      <c r="X84" s="34"/>
      <c r="Y84" s="39"/>
    </row>
    <row r="85" spans="1:25" hidden="1" x14ac:dyDescent="0.25">
      <c r="A85" s="38">
        <v>5</v>
      </c>
      <c r="B85" s="120"/>
      <c r="C85" s="108">
        <v>21</v>
      </c>
      <c r="D85" s="121"/>
      <c r="E85" s="9">
        <v>12.6</v>
      </c>
      <c r="F85" s="9"/>
      <c r="G85" s="29">
        <v>7.38</v>
      </c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29">
        <f t="shared" si="9"/>
        <v>19.98</v>
      </c>
      <c r="T85" s="9"/>
      <c r="U85" s="34"/>
      <c r="V85" s="34"/>
      <c r="W85" s="34"/>
      <c r="X85" s="34"/>
      <c r="Y85" s="39"/>
    </row>
    <row r="86" spans="1:25" hidden="1" x14ac:dyDescent="0.25">
      <c r="A86" s="38">
        <v>6</v>
      </c>
      <c r="B86" s="120"/>
      <c r="C86" s="108">
        <v>22</v>
      </c>
      <c r="D86" s="121"/>
      <c r="E86" s="9">
        <v>12.6</v>
      </c>
      <c r="F86" s="9"/>
      <c r="G86" s="29">
        <v>7.38</v>
      </c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29">
        <f t="shared" si="9"/>
        <v>19.98</v>
      </c>
      <c r="T86" s="9"/>
      <c r="U86" s="34"/>
      <c r="V86" s="34"/>
      <c r="W86" s="34"/>
      <c r="X86" s="34"/>
      <c r="Y86" s="39"/>
    </row>
    <row r="87" spans="1:25" hidden="1" x14ac:dyDescent="0.25">
      <c r="A87" s="38">
        <v>7</v>
      </c>
      <c r="B87" s="120"/>
      <c r="C87" s="108">
        <v>23</v>
      </c>
      <c r="D87" s="121"/>
      <c r="E87" s="9">
        <v>18.2</v>
      </c>
      <c r="F87" s="9"/>
      <c r="G87" s="29">
        <v>10.65</v>
      </c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29">
        <f t="shared" si="9"/>
        <v>28.85</v>
      </c>
      <c r="T87" s="9"/>
      <c r="U87" s="34"/>
      <c r="V87" s="34"/>
      <c r="W87" s="34"/>
      <c r="X87" s="34"/>
      <c r="Y87" s="39"/>
    </row>
    <row r="88" spans="1:25" hidden="1" x14ac:dyDescent="0.25">
      <c r="A88" s="38">
        <v>8</v>
      </c>
      <c r="B88" s="120"/>
      <c r="C88" s="108">
        <v>24</v>
      </c>
      <c r="D88" s="121"/>
      <c r="E88" s="9">
        <v>18.2</v>
      </c>
      <c r="F88" s="9"/>
      <c r="G88" s="29">
        <v>10.65</v>
      </c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29">
        <f t="shared" si="9"/>
        <v>28.85</v>
      </c>
      <c r="T88" s="9"/>
      <c r="U88" s="34"/>
      <c r="V88" s="34"/>
      <c r="W88" s="34"/>
      <c r="X88" s="34"/>
      <c r="Y88" s="39"/>
    </row>
    <row r="89" spans="1:25" hidden="1" x14ac:dyDescent="0.25">
      <c r="A89" s="38">
        <v>9</v>
      </c>
      <c r="B89" s="120"/>
      <c r="C89" s="108">
        <v>25</v>
      </c>
      <c r="D89" s="121"/>
      <c r="E89" s="9">
        <v>18.5</v>
      </c>
      <c r="F89" s="9"/>
      <c r="G89" s="29">
        <v>10.82</v>
      </c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29">
        <f t="shared" si="9"/>
        <v>29.32</v>
      </c>
      <c r="T89" s="9"/>
      <c r="U89" s="34"/>
      <c r="V89" s="34"/>
      <c r="W89" s="34"/>
      <c r="X89" s="34"/>
      <c r="Y89" s="39"/>
    </row>
    <row r="90" spans="1:25" hidden="1" x14ac:dyDescent="0.25">
      <c r="A90" s="38">
        <v>10</v>
      </c>
      <c r="B90" s="120"/>
      <c r="C90" s="108">
        <v>26</v>
      </c>
      <c r="D90" s="121"/>
      <c r="E90" s="9">
        <v>18.5</v>
      </c>
      <c r="F90" s="9"/>
      <c r="G90" s="29">
        <v>10.82</v>
      </c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29">
        <f t="shared" si="9"/>
        <v>29.32</v>
      </c>
      <c r="T90" s="9"/>
      <c r="U90" s="34"/>
      <c r="V90" s="34"/>
      <c r="W90" s="34"/>
      <c r="X90" s="34"/>
      <c r="Y90" s="39"/>
    </row>
    <row r="91" spans="1:25" hidden="1" x14ac:dyDescent="0.25">
      <c r="A91" s="38">
        <v>11</v>
      </c>
      <c r="B91" s="120"/>
      <c r="C91" s="108">
        <v>27</v>
      </c>
      <c r="D91" s="121"/>
      <c r="E91" s="9">
        <v>12.4</v>
      </c>
      <c r="F91" s="9"/>
      <c r="G91" s="29">
        <v>7.26</v>
      </c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29">
        <f t="shared" si="9"/>
        <v>19.66</v>
      </c>
      <c r="T91" s="9"/>
      <c r="U91" s="34"/>
      <c r="V91" s="34"/>
      <c r="W91" s="34"/>
      <c r="X91" s="34"/>
      <c r="Y91" s="39"/>
    </row>
    <row r="92" spans="1:25" hidden="1" x14ac:dyDescent="0.25">
      <c r="A92" s="38">
        <v>12</v>
      </c>
      <c r="B92" s="120"/>
      <c r="C92" s="108">
        <v>28</v>
      </c>
      <c r="D92" s="121"/>
      <c r="E92" s="9">
        <v>12.4</v>
      </c>
      <c r="F92" s="9"/>
      <c r="G92" s="29">
        <v>7.26</v>
      </c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29">
        <f t="shared" si="9"/>
        <v>19.66</v>
      </c>
      <c r="T92" s="9"/>
      <c r="U92" s="34"/>
      <c r="V92" s="34"/>
      <c r="W92" s="34"/>
      <c r="X92" s="34"/>
      <c r="Y92" s="39"/>
    </row>
    <row r="93" spans="1:25" hidden="1" x14ac:dyDescent="0.25">
      <c r="A93" s="38">
        <v>13</v>
      </c>
      <c r="B93" s="120"/>
      <c r="C93" s="108">
        <v>29</v>
      </c>
      <c r="D93" s="121"/>
      <c r="E93" s="9">
        <v>13.2</v>
      </c>
      <c r="F93" s="9"/>
      <c r="G93" s="29">
        <v>7.73</v>
      </c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29">
        <f t="shared" si="9"/>
        <v>20.93</v>
      </c>
      <c r="T93" s="9"/>
      <c r="U93" s="34"/>
      <c r="V93" s="34"/>
      <c r="W93" s="34"/>
      <c r="X93" s="34"/>
      <c r="Y93" s="39"/>
    </row>
    <row r="94" spans="1:25" hidden="1" x14ac:dyDescent="0.25">
      <c r="A94" s="38">
        <v>14</v>
      </c>
      <c r="B94" s="120"/>
      <c r="C94" s="108">
        <v>30</v>
      </c>
      <c r="D94" s="121"/>
      <c r="E94" s="9">
        <v>13.2</v>
      </c>
      <c r="F94" s="9"/>
      <c r="G94" s="29">
        <v>7.73</v>
      </c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29">
        <f t="shared" si="9"/>
        <v>20.93</v>
      </c>
      <c r="T94" s="9"/>
      <c r="U94" s="34"/>
      <c r="V94" s="34"/>
      <c r="W94" s="34"/>
      <c r="X94" s="34"/>
      <c r="Y94" s="39"/>
    </row>
    <row r="95" spans="1:25" hidden="1" x14ac:dyDescent="0.25">
      <c r="A95" s="38">
        <v>15</v>
      </c>
      <c r="B95" s="120"/>
      <c r="C95" s="108">
        <v>31</v>
      </c>
      <c r="D95" s="121"/>
      <c r="E95" s="9">
        <v>18.2</v>
      </c>
      <c r="F95" s="9"/>
      <c r="G95" s="29">
        <v>10.65</v>
      </c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29">
        <f t="shared" si="9"/>
        <v>28.85</v>
      </c>
      <c r="T95" s="9"/>
      <c r="U95" s="34"/>
      <c r="V95" s="34"/>
      <c r="W95" s="34"/>
      <c r="X95" s="34"/>
      <c r="Y95" s="39"/>
    </row>
    <row r="96" spans="1:25" hidden="1" x14ac:dyDescent="0.25">
      <c r="A96" s="38">
        <v>16</v>
      </c>
      <c r="B96" s="120"/>
      <c r="C96" s="108">
        <v>32</v>
      </c>
      <c r="D96" s="121"/>
      <c r="E96" s="9">
        <v>18.2</v>
      </c>
      <c r="F96" s="9"/>
      <c r="G96" s="29">
        <v>10.65</v>
      </c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29">
        <f t="shared" si="9"/>
        <v>28.85</v>
      </c>
      <c r="T96" s="9"/>
      <c r="U96" s="34"/>
      <c r="V96" s="34"/>
      <c r="W96" s="34"/>
      <c r="X96" s="34"/>
      <c r="Y96" s="39"/>
    </row>
    <row r="97" spans="1:27" ht="15.75" x14ac:dyDescent="0.25">
      <c r="A97" s="109" t="s">
        <v>52</v>
      </c>
      <c r="B97" s="107"/>
      <c r="C97" s="108"/>
      <c r="D97" s="108"/>
      <c r="E97" s="9"/>
      <c r="F97" s="9"/>
      <c r="G97" s="2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29">
        <v>93</v>
      </c>
      <c r="T97" s="9">
        <v>55.3</v>
      </c>
      <c r="U97" s="34"/>
      <c r="V97" s="69"/>
      <c r="W97" s="69"/>
      <c r="X97" s="69"/>
      <c r="Y97" s="70"/>
    </row>
    <row r="98" spans="1:27" ht="15.75" x14ac:dyDescent="0.25">
      <c r="A98" s="109" t="s">
        <v>53</v>
      </c>
      <c r="B98" s="107"/>
      <c r="C98" s="108"/>
      <c r="D98" s="108"/>
      <c r="E98" s="9"/>
      <c r="F98" s="9"/>
      <c r="G98" s="2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29">
        <v>23.2</v>
      </c>
      <c r="T98" s="9">
        <v>13.8</v>
      </c>
      <c r="U98" s="34"/>
      <c r="V98" s="69"/>
      <c r="W98" s="69"/>
      <c r="X98" s="69"/>
      <c r="Y98" s="70"/>
    </row>
    <row r="99" spans="1:27" ht="14.25" customHeight="1" x14ac:dyDescent="0.25">
      <c r="A99" s="109" t="s">
        <v>54</v>
      </c>
      <c r="B99" s="116"/>
      <c r="C99" s="108"/>
      <c r="D99" s="10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116">
        <v>125.6</v>
      </c>
      <c r="T99" s="9">
        <v>74.599999999999994</v>
      </c>
      <c r="U99" s="34"/>
      <c r="V99" s="69">
        <v>1220</v>
      </c>
      <c r="W99" s="69">
        <v>1500</v>
      </c>
      <c r="X99" s="69">
        <v>94973.06</v>
      </c>
      <c r="Y99" s="70"/>
    </row>
    <row r="100" spans="1:27" hidden="1" x14ac:dyDescent="0.25">
      <c r="A100" s="38"/>
      <c r="B100" s="116"/>
      <c r="C100" s="108"/>
      <c r="D100" s="108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16"/>
      <c r="T100" s="9"/>
      <c r="U100" s="34"/>
      <c r="V100" s="34"/>
      <c r="W100" s="34"/>
      <c r="X100" s="34"/>
      <c r="Y100" s="39"/>
    </row>
    <row r="101" spans="1:27" hidden="1" x14ac:dyDescent="0.25">
      <c r="A101" s="38"/>
      <c r="B101" s="116"/>
      <c r="C101" s="108"/>
      <c r="D101" s="10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116"/>
      <c r="T101" s="9"/>
      <c r="U101" s="34"/>
      <c r="V101" s="34"/>
      <c r="W101" s="34"/>
      <c r="X101" s="34"/>
      <c r="Y101" s="39"/>
    </row>
    <row r="102" spans="1:27" hidden="1" x14ac:dyDescent="0.25">
      <c r="A102" s="38"/>
      <c r="B102" s="116"/>
      <c r="C102" s="108"/>
      <c r="D102" s="108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116"/>
      <c r="T102" s="9"/>
      <c r="U102" s="34"/>
      <c r="V102" s="34"/>
      <c r="W102" s="34"/>
      <c r="X102" s="34"/>
      <c r="Y102" s="39"/>
    </row>
    <row r="103" spans="1:27" ht="21.75" thickBot="1" x14ac:dyDescent="0.4">
      <c r="A103" s="41" t="s">
        <v>37</v>
      </c>
      <c r="B103" s="42"/>
      <c r="C103" s="43"/>
      <c r="D103" s="43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71">
        <f>S79+S71+S97+S98+S99</f>
        <v>2037.9999999999998</v>
      </c>
      <c r="T103" s="71">
        <f t="shared" ref="T103:X103" si="10">T79+T71+T97+T98+T99</f>
        <v>1280.7999999999997</v>
      </c>
      <c r="U103" s="71">
        <f t="shared" si="10"/>
        <v>650133.12</v>
      </c>
      <c r="V103" s="71">
        <f t="shared" si="10"/>
        <v>921156.99</v>
      </c>
      <c r="W103" s="71">
        <f t="shared" si="10"/>
        <v>159652.88</v>
      </c>
      <c r="X103" s="71">
        <f t="shared" si="10"/>
        <v>1229201.19</v>
      </c>
      <c r="Y103" s="71">
        <f>Y71+Y79</f>
        <v>26760</v>
      </c>
    </row>
    <row r="104" spans="1:27" ht="21" x14ac:dyDescent="0.35">
      <c r="A104" s="82"/>
      <c r="B104" s="83"/>
      <c r="C104" s="84"/>
      <c r="D104" s="84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86"/>
      <c r="U104" s="86"/>
      <c r="V104" s="86"/>
      <c r="W104" s="86"/>
      <c r="X104" s="86"/>
      <c r="Y104" s="86"/>
    </row>
    <row r="105" spans="1:27" ht="21" x14ac:dyDescent="0.35">
      <c r="A105" s="82"/>
      <c r="B105" s="83"/>
      <c r="C105" s="84"/>
      <c r="D105" s="84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6"/>
      <c r="T105" s="86"/>
      <c r="U105" s="86"/>
      <c r="V105" s="86"/>
      <c r="W105" s="86"/>
      <c r="X105" s="86"/>
      <c r="Y105" s="86"/>
    </row>
    <row r="107" spans="1:27" x14ac:dyDescent="0.25">
      <c r="AA107" s="7"/>
    </row>
    <row r="108" spans="1:27" ht="18.75" x14ac:dyDescent="0.3">
      <c r="S108" s="79" t="s">
        <v>45</v>
      </c>
      <c r="T108" s="79"/>
      <c r="U108" s="80"/>
      <c r="V108" s="80"/>
      <c r="W108" s="80" t="s">
        <v>56</v>
      </c>
    </row>
  </sheetData>
  <mergeCells count="26">
    <mergeCell ref="B10:B15"/>
    <mergeCell ref="A2:Y2"/>
    <mergeCell ref="A4:A5"/>
    <mergeCell ref="S4:T4"/>
    <mergeCell ref="U4:V4"/>
    <mergeCell ref="B7:B9"/>
    <mergeCell ref="A59:B59"/>
    <mergeCell ref="A16:B16"/>
    <mergeCell ref="B18:B24"/>
    <mergeCell ref="B25:B28"/>
    <mergeCell ref="B29:B32"/>
    <mergeCell ref="A33:B33"/>
    <mergeCell ref="A36:B36"/>
    <mergeCell ref="B38:B42"/>
    <mergeCell ref="B43:B46"/>
    <mergeCell ref="B47:B50"/>
    <mergeCell ref="A51:B51"/>
    <mergeCell ref="A56:B56"/>
    <mergeCell ref="B81:B96"/>
    <mergeCell ref="D81:D96"/>
    <mergeCell ref="B61:B62"/>
    <mergeCell ref="A64:B64"/>
    <mergeCell ref="B66:B67"/>
    <mergeCell ref="A68:B68"/>
    <mergeCell ref="A71:B71"/>
    <mergeCell ref="A79:B79"/>
  </mergeCells>
  <pageMargins left="0.9055118110236221" right="0" top="1.1417322834645669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площі кімнат</vt:lpstr>
      <vt:lpstr>лютий 2024</vt:lpstr>
      <vt:lpstr>серпень 2024 (08)</vt:lpstr>
      <vt:lpstr>серпень 2024 (зміна 2го поверх)</vt:lpstr>
      <vt:lpstr>'лютий 2024'!Заголовки_для_печати</vt:lpstr>
      <vt:lpstr>'площі кімнат'!Заголовки_для_печати</vt:lpstr>
      <vt:lpstr>'серпень 2024 (08)'!Заголовки_для_печати</vt:lpstr>
      <vt:lpstr>'серпень 2024 (зміна 2го поверх)'!Заголовки_для_печати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2024-08-15T11:41:08Z</cp:lastPrinted>
  <dcterms:created xsi:type="dcterms:W3CDTF">2019-10-15T13:14:21Z</dcterms:created>
  <dcterms:modified xsi:type="dcterms:W3CDTF">2024-08-15T11:41:22Z</dcterms:modified>
</cp:coreProperties>
</file>