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номера\"/>
    </mc:Choice>
  </mc:AlternateContent>
  <xr:revisionPtr revIDLastSave="0" documentId="13_ncr:1_{0E428600-8F5E-484C-8529-C35AE9F59362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1 (2)" sheetId="2" r:id="rId2"/>
    <sheet name="Лист1 (3)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3" l="1"/>
  <c r="M25" i="3"/>
  <c r="P24" i="3"/>
  <c r="F12" i="3"/>
  <c r="F14" i="3" s="1"/>
  <c r="F16" i="3" s="1"/>
  <c r="F10" i="3"/>
  <c r="D10" i="3"/>
  <c r="H10" i="3" s="1"/>
  <c r="H8" i="3"/>
  <c r="D12" i="3" l="1"/>
  <c r="H24" i="2"/>
  <c r="D14" i="3" l="1"/>
  <c r="H12" i="3"/>
  <c r="M25" i="2"/>
  <c r="P24" i="2"/>
  <c r="F10" i="2"/>
  <c r="F12" i="2" s="1"/>
  <c r="F14" i="2" s="1"/>
  <c r="F16" i="2" s="1"/>
  <c r="D10" i="2"/>
  <c r="D12" i="2" s="1"/>
  <c r="H8" i="2"/>
  <c r="H19" i="3" l="1"/>
  <c r="D16" i="3"/>
  <c r="H16" i="3" s="1"/>
  <c r="H14" i="3"/>
  <c r="D14" i="2"/>
  <c r="H12" i="2"/>
  <c r="H10" i="2"/>
  <c r="H24" i="1"/>
  <c r="H20" i="3" l="1"/>
  <c r="H21" i="3" s="1"/>
  <c r="H14" i="2"/>
  <c r="D16" i="2"/>
  <c r="H16" i="2" s="1"/>
  <c r="D10" i="1"/>
  <c r="H25" i="3" l="1"/>
  <c r="H26" i="3" s="1"/>
  <c r="M21" i="3"/>
  <c r="H19" i="2"/>
  <c r="H20" i="2" s="1"/>
  <c r="H21" i="2" s="1"/>
  <c r="M21" i="2" s="1"/>
  <c r="D12" i="1"/>
  <c r="D14" i="1" s="1"/>
  <c r="D16" i="1" s="1"/>
  <c r="N22" i="3" l="1"/>
  <c r="O21" i="3"/>
  <c r="P21" i="3" s="1"/>
  <c r="H25" i="2"/>
  <c r="H26" i="2" s="1"/>
  <c r="M25" i="1"/>
  <c r="P24" i="1"/>
  <c r="O23" i="3" l="1"/>
  <c r="O22" i="3"/>
  <c r="M23" i="3" s="1"/>
  <c r="O21" i="2"/>
  <c r="N22" i="2"/>
  <c r="P21" i="2"/>
  <c r="F10" i="1"/>
  <c r="F12" i="1" s="1"/>
  <c r="F14" i="1" s="1"/>
  <c r="F16" i="1" s="1"/>
  <c r="O23" i="2" l="1"/>
  <c r="O22" i="2"/>
  <c r="M23" i="2" s="1"/>
  <c r="H16" i="1"/>
  <c r="H8" i="1" l="1"/>
  <c r="H14" i="1"/>
  <c r="H12" i="1"/>
  <c r="H10" i="1"/>
  <c r="H19" i="1" l="1"/>
  <c r="H20" i="1" l="1"/>
  <c r="H21" i="1" s="1"/>
  <c r="M21" i="1" l="1"/>
  <c r="O21" i="1"/>
  <c r="P21" i="1" s="1"/>
  <c r="N22" i="1"/>
  <c r="O23" i="1" s="1"/>
  <c r="H25" i="1" l="1"/>
  <c r="H26" i="1" s="1"/>
  <c r="O22" i="1"/>
  <c r="M23" i="1" s="1"/>
</calcChain>
</file>

<file path=xl/sharedStrings.xml><?xml version="1.0" encoding="utf-8"?>
<sst xmlns="http://schemas.openxmlformats.org/spreadsheetml/2006/main" count="120" uniqueCount="34">
  <si>
    <t>Калькуляція</t>
  </si>
  <si>
    <t xml:space="preserve">на проживання в кімнатах поліпшеного проживання </t>
  </si>
  <si>
    <t>за адресою м. Тростянець, вул. Заводська,1</t>
  </si>
  <si>
    <t xml:space="preserve">3. Загальновиробничі витрати .  Додаток №3 </t>
  </si>
  <si>
    <t xml:space="preserve">   Основний тариф:</t>
  </si>
  <si>
    <t xml:space="preserve">2.Загальновиробничі витрати .  Додаток №2 </t>
  </si>
  <si>
    <t>грн/</t>
  </si>
  <si>
    <t>*</t>
  </si>
  <si>
    <t>=</t>
  </si>
  <si>
    <t xml:space="preserve">                                            Всього:                               </t>
  </si>
  <si>
    <r>
      <t xml:space="preserve">                              Рентабельність 15 %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</si>
  <si>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>Разом</t>
  </si>
  <si>
    <t xml:space="preserve">Директор ДП «Елегія»                                               </t>
  </si>
  <si>
    <t xml:space="preserve">Гол. бухгалтер                                                         </t>
  </si>
  <si>
    <t xml:space="preserve">                                            Всього:                                </t>
  </si>
  <si>
    <t>1.Загальновиробничі витрати. Додаток №1</t>
  </si>
  <si>
    <t>4. Адміністративні витрати. Додаток №1</t>
  </si>
  <si>
    <t>5. Адміністративні витрати. Додаток №4</t>
  </si>
  <si>
    <t xml:space="preserve">6. Знос інвентарю. Додаток №6                                    </t>
  </si>
  <si>
    <t>9144,22=100586,50</t>
  </si>
  <si>
    <t>3 номера – 93,1 м.кв</t>
  </si>
  <si>
    <t>ПДВ 7 %</t>
  </si>
  <si>
    <t>Огризко Н.В.</t>
  </si>
  <si>
    <t>Мозуль Т.Г.</t>
  </si>
  <si>
    <t xml:space="preserve">номер  "Євро 1"  3-4 поверхи (№ 40,41,53) </t>
  </si>
  <si>
    <t>3 номера х 25,65%(завантаженість)=0,77 л/м(зайнятість)</t>
  </si>
  <si>
    <t xml:space="preserve">                                            341002,33 :365:0,77</t>
  </si>
  <si>
    <t xml:space="preserve">номер  "Євро 1"  3-4 поверхи (№ 40,41,53,55,56) </t>
  </si>
  <si>
    <t>5 номерів – 155,3 м.кв</t>
  </si>
  <si>
    <t>5 номерів х 24,4%(завантаженість)=1,22л/м(зайнятість)</t>
  </si>
  <si>
    <t xml:space="preserve">                                      543672,27 :366:1,22</t>
  </si>
  <si>
    <t>Яковлєва І.О.</t>
  </si>
  <si>
    <t>5 номерів х 24,7%(завантаженість)=1,235л/м(зайнятість)</t>
  </si>
  <si>
    <t xml:space="preserve">                             549736,23 :366:1,235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</si>
</sst>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0" fillId="0" borderId="0" xfId="0" applyNumberFormat="1"/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0" fillId="0" borderId="1" xfId="0" applyNumberFormat="1" applyBorder="1"/>
    <xf numFmtId="2" fontId="2" fillId="2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2" fontId="0" fillId="3" borderId="0" xfId="0" applyNumberFormat="1" applyFill="1"/>
    <xf numFmtId="0" fontId="0" fillId="3" borderId="0" xfId="0" applyFill="1"/>
    <xf numFmtId="2" fontId="2" fillId="3" borderId="0" xfId="0" applyNumberFormat="1" applyFont="1" applyFill="1" applyAlignment="1">
      <alignment vertical="center"/>
    </xf>
    <xf numFmtId="2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topLeftCell="A7" workbookViewId="0">
      <selection activeCell="A4" sqref="A4:H4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9" ht="20.2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9" ht="20.2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9" ht="20.25" x14ac:dyDescent="0.25">
      <c r="A4" s="21" t="s">
        <v>24</v>
      </c>
      <c r="B4" s="21"/>
      <c r="C4" s="21"/>
      <c r="D4" s="21"/>
      <c r="E4" s="21"/>
      <c r="F4" s="21"/>
      <c r="G4" s="21"/>
      <c r="H4" s="21"/>
    </row>
    <row r="5" spans="1:9" ht="20.25" x14ac:dyDescent="0.25">
      <c r="A5" s="21" t="s">
        <v>20</v>
      </c>
      <c r="B5" s="21"/>
      <c r="C5" s="21"/>
      <c r="D5" s="21"/>
      <c r="E5" s="21"/>
      <c r="F5" s="21"/>
      <c r="G5" s="21"/>
      <c r="H5" s="21"/>
    </row>
    <row r="6" spans="1:9" ht="20.25" x14ac:dyDescent="0.25">
      <c r="A6" s="1"/>
    </row>
    <row r="7" spans="1:9" ht="20.25" x14ac:dyDescent="0.25">
      <c r="A7" s="2" t="s">
        <v>15</v>
      </c>
    </row>
    <row r="8" spans="1:9" ht="20.25" x14ac:dyDescent="0.25">
      <c r="A8" s="2"/>
      <c r="B8" s="9">
        <v>767946.18</v>
      </c>
      <c r="C8" s="2" t="s">
        <v>6</v>
      </c>
      <c r="D8" s="5">
        <v>765.3</v>
      </c>
      <c r="E8" s="2" t="s">
        <v>7</v>
      </c>
      <c r="F8" s="5">
        <v>93.1</v>
      </c>
      <c r="G8" s="2" t="s">
        <v>8</v>
      </c>
      <c r="H8" s="5">
        <f>B8/D8*F8</f>
        <v>93421.912136417101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9">
        <v>138519.91</v>
      </c>
      <c r="C10" s="5" t="s">
        <v>6</v>
      </c>
      <c r="D10" s="5">
        <f>D8</f>
        <v>765.3</v>
      </c>
      <c r="E10" s="5" t="s">
        <v>7</v>
      </c>
      <c r="F10" s="5">
        <f>F8</f>
        <v>93.1</v>
      </c>
      <c r="G10" s="5" t="s">
        <v>8</v>
      </c>
      <c r="H10" s="5">
        <f>B10/D10*F10</f>
        <v>16851.174207500328</v>
      </c>
    </row>
    <row r="11" spans="1:9" ht="20.25" x14ac:dyDescent="0.25">
      <c r="A11" s="2" t="s">
        <v>3</v>
      </c>
    </row>
    <row r="12" spans="1:9" ht="20.25" x14ac:dyDescent="0.25">
      <c r="A12" s="2"/>
      <c r="B12" s="9">
        <v>992025.34</v>
      </c>
      <c r="C12" s="5" t="s">
        <v>6</v>
      </c>
      <c r="D12" s="5">
        <f>D10</f>
        <v>765.3</v>
      </c>
      <c r="E12" s="5" t="s">
        <v>7</v>
      </c>
      <c r="F12" s="5">
        <f>F10</f>
        <v>93.1</v>
      </c>
      <c r="G12" s="5" t="s">
        <v>8</v>
      </c>
      <c r="H12" s="5">
        <f>B12/D12*F12</f>
        <v>120681.50941330197</v>
      </c>
    </row>
    <row r="13" spans="1:9" ht="20.25" x14ac:dyDescent="0.25">
      <c r="A13" s="2" t="s">
        <v>16</v>
      </c>
    </row>
    <row r="14" spans="1:9" ht="20.25" x14ac:dyDescent="0.25">
      <c r="A14" s="2"/>
      <c r="B14" s="9">
        <v>490557.12</v>
      </c>
      <c r="C14" s="5" t="s">
        <v>6</v>
      </c>
      <c r="D14" s="5">
        <f>D12</f>
        <v>765.3</v>
      </c>
      <c r="E14" s="5" t="s">
        <v>7</v>
      </c>
      <c r="F14" s="5">
        <f>F12</f>
        <v>93.1</v>
      </c>
      <c r="G14" s="5" t="s">
        <v>8</v>
      </c>
      <c r="H14" s="5">
        <f>B14/D14*F14</f>
        <v>59677.078102704829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9">
        <v>21353.35</v>
      </c>
      <c r="C16" s="5" t="s">
        <v>6</v>
      </c>
      <c r="D16" s="5">
        <f>D14</f>
        <v>765.3</v>
      </c>
      <c r="E16" s="5" t="s">
        <v>7</v>
      </c>
      <c r="F16" s="5">
        <f>F14</f>
        <v>93.1</v>
      </c>
      <c r="G16" s="5" t="s">
        <v>8</v>
      </c>
      <c r="H16" s="5">
        <f>B16/D16*F16</f>
        <v>2597.6700444270218</v>
      </c>
      <c r="I16" s="5"/>
    </row>
    <row r="17" spans="1:16" ht="20.25" x14ac:dyDescent="0.25">
      <c r="A17" s="2" t="s">
        <v>18</v>
      </c>
      <c r="H17" s="5">
        <v>3294.42</v>
      </c>
    </row>
    <row r="18" spans="1:16" ht="10.5" customHeight="1" x14ac:dyDescent="0.25">
      <c r="A18" s="2"/>
      <c r="H18" s="8"/>
    </row>
    <row r="19" spans="1:16" ht="20.25" x14ac:dyDescent="0.25">
      <c r="A19" s="2" t="s">
        <v>9</v>
      </c>
      <c r="H19" s="5">
        <f>SUM(H8:H17)</f>
        <v>296523.76390435128</v>
      </c>
      <c r="L19">
        <v>91442.28</v>
      </c>
      <c r="M19" t="s">
        <v>19</v>
      </c>
    </row>
    <row r="20" spans="1:16" ht="20.25" x14ac:dyDescent="0.25">
      <c r="A20" s="2" t="s">
        <v>10</v>
      </c>
      <c r="H20" s="5">
        <f>H19*15%</f>
        <v>44478.56458565269</v>
      </c>
    </row>
    <row r="21" spans="1:16" ht="20.25" x14ac:dyDescent="0.25">
      <c r="A21" s="2" t="s">
        <v>14</v>
      </c>
      <c r="H21" s="5">
        <f>H19+H20</f>
        <v>341002.32849000394</v>
      </c>
      <c r="M21" s="4">
        <f>H21</f>
        <v>341002.32849000394</v>
      </c>
      <c r="N21">
        <v>365</v>
      </c>
      <c r="O21">
        <f>M21/N21</f>
        <v>934.25295476713404</v>
      </c>
      <c r="P21">
        <f>M21/N21/O21</f>
        <v>1</v>
      </c>
    </row>
    <row r="22" spans="1:16" ht="20.25" x14ac:dyDescent="0.25">
      <c r="A22" s="7" t="s">
        <v>4</v>
      </c>
      <c r="N22">
        <f>M21/N21</f>
        <v>934.25295476713404</v>
      </c>
      <c r="O22">
        <f>N22/H24</f>
        <v>0.76900000000000002</v>
      </c>
      <c r="P22">
        <v>0.31</v>
      </c>
    </row>
    <row r="23" spans="1:16" ht="20.25" x14ac:dyDescent="0.25">
      <c r="A23" s="2" t="s">
        <v>25</v>
      </c>
      <c r="M23">
        <f>M21/N21/O22</f>
        <v>1214.8933091900312</v>
      </c>
      <c r="O23">
        <f>N22/725</f>
        <v>1.288624765196047</v>
      </c>
      <c r="P23">
        <v>10</v>
      </c>
    </row>
    <row r="24" spans="1:16" ht="20.25" x14ac:dyDescent="0.25">
      <c r="A24" s="20" t="s">
        <v>26</v>
      </c>
      <c r="B24" s="20"/>
      <c r="C24" s="20"/>
      <c r="D24" s="20"/>
      <c r="E24" s="20"/>
      <c r="F24" s="20"/>
      <c r="G24" s="13" t="s">
        <v>8</v>
      </c>
      <c r="H24" s="14">
        <f>H21/365/0.769</f>
        <v>1214.8933091900312</v>
      </c>
      <c r="P24">
        <f>P22/P23</f>
        <v>3.1E-2</v>
      </c>
    </row>
    <row r="25" spans="1:16" ht="20.25" x14ac:dyDescent="0.25">
      <c r="A25" s="10"/>
      <c r="B25" s="11"/>
      <c r="C25" s="12"/>
      <c r="D25" s="12"/>
      <c r="E25" s="12"/>
      <c r="F25" s="15" t="s">
        <v>21</v>
      </c>
      <c r="G25" s="12"/>
      <c r="H25" s="14">
        <f>H24*7%</f>
        <v>85.042531643302198</v>
      </c>
      <c r="M25">
        <f>P22/10.6%</f>
        <v>2.9245283018867925</v>
      </c>
    </row>
    <row r="26" spans="1:16" ht="20.25" x14ac:dyDescent="0.25">
      <c r="A26" s="10"/>
      <c r="B26" s="11"/>
      <c r="C26" s="12"/>
      <c r="D26" s="12"/>
      <c r="E26" s="12"/>
      <c r="F26" s="15" t="s">
        <v>11</v>
      </c>
      <c r="G26" s="12"/>
      <c r="H26" s="14">
        <f>H25+H24</f>
        <v>1299.9358408333335</v>
      </c>
    </row>
    <row r="27" spans="1:16" ht="20.25" x14ac:dyDescent="0.25">
      <c r="A27" s="10"/>
      <c r="B27" s="11"/>
      <c r="C27" s="12"/>
      <c r="D27" s="12"/>
      <c r="E27" s="12"/>
      <c r="F27" s="15"/>
      <c r="G27" s="12"/>
      <c r="H27" s="14"/>
    </row>
    <row r="28" spans="1:16" ht="20.25" x14ac:dyDescent="0.25">
      <c r="A28" s="2"/>
    </row>
    <row r="29" spans="1:16" ht="20.25" x14ac:dyDescent="0.25">
      <c r="A29" s="2" t="s">
        <v>12</v>
      </c>
      <c r="H29" s="6" t="s">
        <v>22</v>
      </c>
    </row>
    <row r="30" spans="1:16" ht="20.25" x14ac:dyDescent="0.25">
      <c r="A30" s="2"/>
      <c r="H30" s="6"/>
    </row>
    <row r="31" spans="1:16" ht="20.25" x14ac:dyDescent="0.25">
      <c r="A31" s="2" t="s">
        <v>13</v>
      </c>
      <c r="H31" s="6" t="s">
        <v>23</v>
      </c>
    </row>
    <row r="32" spans="1:16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F4897-E40B-4BF1-A97D-01621B8051DF}">
  <dimension ref="A1:P32"/>
  <sheetViews>
    <sheetView workbookViewId="0">
      <selection activeCell="H32" sqref="A1:H32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9" ht="20.2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9" ht="20.2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9" ht="20.25" x14ac:dyDescent="0.25">
      <c r="A4" s="21" t="s">
        <v>27</v>
      </c>
      <c r="B4" s="21"/>
      <c r="C4" s="21"/>
      <c r="D4" s="21"/>
      <c r="E4" s="21"/>
      <c r="F4" s="21"/>
      <c r="G4" s="21"/>
      <c r="H4" s="21"/>
    </row>
    <row r="5" spans="1:9" ht="20.25" x14ac:dyDescent="0.25">
      <c r="A5" s="21" t="s">
        <v>28</v>
      </c>
      <c r="B5" s="21"/>
      <c r="C5" s="21"/>
      <c r="D5" s="21"/>
      <c r="E5" s="21"/>
      <c r="F5" s="21"/>
      <c r="G5" s="21"/>
      <c r="H5" s="21"/>
    </row>
    <row r="6" spans="1:9" ht="20.25" x14ac:dyDescent="0.25">
      <c r="A6" s="17"/>
    </row>
    <row r="7" spans="1:9" ht="20.25" x14ac:dyDescent="0.25">
      <c r="A7" s="2" t="s">
        <v>15</v>
      </c>
    </row>
    <row r="8" spans="1:9" ht="20.25" x14ac:dyDescent="0.25">
      <c r="A8" s="2"/>
      <c r="B8" s="9">
        <v>807335.98</v>
      </c>
      <c r="C8" s="2" t="s">
        <v>6</v>
      </c>
      <c r="D8" s="5">
        <v>889.9</v>
      </c>
      <c r="E8" s="2" t="s">
        <v>7</v>
      </c>
      <c r="F8" s="5">
        <v>155.30000000000001</v>
      </c>
      <c r="G8" s="2" t="s">
        <v>8</v>
      </c>
      <c r="H8" s="5">
        <f>B8/D8*F8</f>
        <v>140891.4234116193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9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155.30000000000001</v>
      </c>
      <c r="G10" s="5" t="s">
        <v>8</v>
      </c>
      <c r="H10" s="5">
        <f>B10/D10*F10</f>
        <v>24938.604173502645</v>
      </c>
    </row>
    <row r="11" spans="1:9" ht="20.25" x14ac:dyDescent="0.25">
      <c r="A11" s="2" t="s">
        <v>3</v>
      </c>
    </row>
    <row r="12" spans="1:9" ht="20.25" x14ac:dyDescent="0.25">
      <c r="A12" s="2"/>
      <c r="B12" s="9">
        <v>1134228.1299999999</v>
      </c>
      <c r="C12" s="5" t="s">
        <v>6</v>
      </c>
      <c r="D12" s="5">
        <f>D10</f>
        <v>889.9</v>
      </c>
      <c r="E12" s="5" t="s">
        <v>7</v>
      </c>
      <c r="F12" s="5">
        <f>F10</f>
        <v>155.30000000000001</v>
      </c>
      <c r="G12" s="5" t="s">
        <v>8</v>
      </c>
      <c r="H12" s="5">
        <f>B12/D12*F12</f>
        <v>197938.67691763121</v>
      </c>
    </row>
    <row r="13" spans="1:9" ht="20.25" x14ac:dyDescent="0.25">
      <c r="A13" s="2" t="s">
        <v>16</v>
      </c>
    </row>
    <row r="14" spans="1:9" ht="20.25" x14ac:dyDescent="0.25">
      <c r="A14" s="2"/>
      <c r="B14" s="9">
        <v>583839.54</v>
      </c>
      <c r="C14" s="5" t="s">
        <v>6</v>
      </c>
      <c r="D14" s="5">
        <f>D12</f>
        <v>889.9</v>
      </c>
      <c r="E14" s="5" t="s">
        <v>7</v>
      </c>
      <c r="F14" s="5">
        <f>F12</f>
        <v>155.30000000000001</v>
      </c>
      <c r="G14" s="5" t="s">
        <v>8</v>
      </c>
      <c r="H14" s="5">
        <f>B14/D14*F14</f>
        <v>101888.16784133051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9">
        <v>21816.04</v>
      </c>
      <c r="C16" s="5" t="s">
        <v>6</v>
      </c>
      <c r="D16" s="5">
        <f>D14</f>
        <v>889.9</v>
      </c>
      <c r="E16" s="5" t="s">
        <v>7</v>
      </c>
      <c r="F16" s="5">
        <f>F14</f>
        <v>155.30000000000001</v>
      </c>
      <c r="G16" s="5" t="s">
        <v>8</v>
      </c>
      <c r="H16" s="5">
        <f>B16/D16*F16</f>
        <v>3807.2041937296331</v>
      </c>
      <c r="I16" s="5"/>
    </row>
    <row r="17" spans="1:16" ht="20.25" x14ac:dyDescent="0.25">
      <c r="A17" s="2" t="s">
        <v>18</v>
      </c>
      <c r="H17" s="5">
        <v>3294.42</v>
      </c>
    </row>
    <row r="18" spans="1:16" ht="10.5" customHeight="1" x14ac:dyDescent="0.25">
      <c r="A18" s="2"/>
      <c r="H18" s="8"/>
    </row>
    <row r="19" spans="1:16" ht="20.25" x14ac:dyDescent="0.25">
      <c r="A19" s="2" t="s">
        <v>9</v>
      </c>
      <c r="H19" s="5">
        <f>SUM(H8:H17)</f>
        <v>472758.49653781328</v>
      </c>
      <c r="L19">
        <v>91442.28</v>
      </c>
      <c r="M19" t="s">
        <v>19</v>
      </c>
    </row>
    <row r="20" spans="1:16" ht="20.25" x14ac:dyDescent="0.25">
      <c r="A20" s="2" t="s">
        <v>10</v>
      </c>
      <c r="H20" s="5">
        <f>H19*15%</f>
        <v>70913.774480671986</v>
      </c>
    </row>
    <row r="21" spans="1:16" ht="20.25" x14ac:dyDescent="0.25">
      <c r="A21" s="2" t="s">
        <v>14</v>
      </c>
      <c r="H21" s="5">
        <f>H19+H20</f>
        <v>543672.27101848531</v>
      </c>
      <c r="M21" s="4">
        <f>H21</f>
        <v>543672.27101848531</v>
      </c>
      <c r="N21">
        <v>365</v>
      </c>
      <c r="O21">
        <f>M21/N21</f>
        <v>1489.5130712835214</v>
      </c>
      <c r="P21">
        <f>M21/N21/O21</f>
        <v>1</v>
      </c>
    </row>
    <row r="22" spans="1:16" ht="20.25" x14ac:dyDescent="0.25">
      <c r="A22" s="7" t="s">
        <v>4</v>
      </c>
      <c r="N22">
        <f>M21/N21</f>
        <v>1489.5130712835214</v>
      </c>
      <c r="O22">
        <f>N22/H24</f>
        <v>1.2233424657534246</v>
      </c>
      <c r="P22">
        <v>0.31</v>
      </c>
    </row>
    <row r="23" spans="1:16" ht="20.25" x14ac:dyDescent="0.25">
      <c r="A23" s="2" t="s">
        <v>29</v>
      </c>
      <c r="M23">
        <f>M21/N21/O22</f>
        <v>1217.5765274085938</v>
      </c>
      <c r="O23">
        <f>N22/725</f>
        <v>2.054500787977271</v>
      </c>
      <c r="P23">
        <v>10</v>
      </c>
    </row>
    <row r="24" spans="1:16" ht="20.25" x14ac:dyDescent="0.25">
      <c r="A24" s="20" t="s">
        <v>30</v>
      </c>
      <c r="B24" s="20"/>
      <c r="C24" s="20"/>
      <c r="D24" s="20"/>
      <c r="E24" s="20"/>
      <c r="F24" s="20"/>
      <c r="G24" s="13" t="s">
        <v>8</v>
      </c>
      <c r="H24" s="14">
        <f>H21/366/1.22</f>
        <v>1217.5765274085938</v>
      </c>
      <c r="P24">
        <f>P22/P23</f>
        <v>3.1E-2</v>
      </c>
    </row>
    <row r="25" spans="1:16" ht="20.25" x14ac:dyDescent="0.25">
      <c r="A25" s="10"/>
      <c r="B25" s="11"/>
      <c r="C25" s="12"/>
      <c r="D25" s="12"/>
      <c r="E25" s="12"/>
      <c r="F25" s="16" t="s">
        <v>21</v>
      </c>
      <c r="G25" s="12"/>
      <c r="H25" s="14">
        <f>H24*7%</f>
        <v>85.230356918601572</v>
      </c>
      <c r="M25">
        <f>P22/10.6%</f>
        <v>2.9245283018867925</v>
      </c>
    </row>
    <row r="26" spans="1:16" ht="20.25" x14ac:dyDescent="0.25">
      <c r="A26" s="10"/>
      <c r="B26" s="11"/>
      <c r="C26" s="12"/>
      <c r="D26" s="12"/>
      <c r="E26" s="12"/>
      <c r="F26" s="16" t="s">
        <v>11</v>
      </c>
      <c r="G26" s="12"/>
      <c r="H26" s="14">
        <f>H25+H24</f>
        <v>1302.8068843271953</v>
      </c>
    </row>
    <row r="27" spans="1:16" ht="20.25" x14ac:dyDescent="0.25">
      <c r="A27" s="10"/>
      <c r="B27" s="11"/>
      <c r="C27" s="12"/>
      <c r="D27" s="12"/>
      <c r="E27" s="12"/>
      <c r="F27" s="16"/>
      <c r="G27" s="12"/>
      <c r="H27" s="14"/>
    </row>
    <row r="28" spans="1:16" ht="20.25" x14ac:dyDescent="0.25">
      <c r="A28" s="2"/>
    </row>
    <row r="29" spans="1:16" ht="20.25" x14ac:dyDescent="0.25">
      <c r="A29" s="2" t="s">
        <v>12</v>
      </c>
      <c r="H29" s="6" t="s">
        <v>22</v>
      </c>
    </row>
    <row r="30" spans="1:16" ht="20.25" x14ac:dyDescent="0.25">
      <c r="A30" s="2"/>
      <c r="H30" s="6"/>
    </row>
    <row r="31" spans="1:16" ht="20.25" x14ac:dyDescent="0.25">
      <c r="A31" s="2" t="s">
        <v>13</v>
      </c>
      <c r="H31" s="6" t="s">
        <v>31</v>
      </c>
    </row>
    <row r="32" spans="1:16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45258-5DF9-415C-BAE5-92306EF8CB37}">
  <dimension ref="A1:P32"/>
  <sheetViews>
    <sheetView tabSelected="1" topLeftCell="A13" workbookViewId="0">
      <selection activeCell="H24" sqref="H24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9" ht="20.2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9" ht="20.2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9" ht="20.25" x14ac:dyDescent="0.25">
      <c r="A4" s="21" t="s">
        <v>27</v>
      </c>
      <c r="B4" s="21"/>
      <c r="C4" s="21"/>
      <c r="D4" s="21"/>
      <c r="E4" s="21"/>
      <c r="F4" s="21"/>
      <c r="G4" s="21"/>
      <c r="H4" s="21"/>
    </row>
    <row r="5" spans="1:9" ht="20.25" x14ac:dyDescent="0.25">
      <c r="A5" s="21" t="s">
        <v>28</v>
      </c>
      <c r="B5" s="21"/>
      <c r="C5" s="21"/>
      <c r="D5" s="21"/>
      <c r="E5" s="21"/>
      <c r="F5" s="21"/>
      <c r="G5" s="21"/>
      <c r="H5" s="21"/>
    </row>
    <row r="6" spans="1:9" ht="20.25" x14ac:dyDescent="0.25">
      <c r="A6" s="19"/>
    </row>
    <row r="7" spans="1:9" ht="20.25" x14ac:dyDescent="0.25">
      <c r="A7" s="2" t="s">
        <v>15</v>
      </c>
    </row>
    <row r="8" spans="1:9" ht="20.25" x14ac:dyDescent="0.25">
      <c r="A8" s="2"/>
      <c r="B8" s="9">
        <v>837551.37</v>
      </c>
      <c r="C8" s="2" t="s">
        <v>6</v>
      </c>
      <c r="D8" s="5">
        <v>889.9</v>
      </c>
      <c r="E8" s="2" t="s">
        <v>7</v>
      </c>
      <c r="F8" s="5">
        <v>155.30000000000001</v>
      </c>
      <c r="G8" s="2" t="s">
        <v>8</v>
      </c>
      <c r="H8" s="5">
        <f>B8/D8*F8</f>
        <v>146164.43169007753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9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155.30000000000001</v>
      </c>
      <c r="G10" s="5" t="s">
        <v>8</v>
      </c>
      <c r="H10" s="5">
        <f>B10/D10*F10</f>
        <v>24938.604173502645</v>
      </c>
    </row>
    <row r="11" spans="1:9" ht="20.25" x14ac:dyDescent="0.25">
      <c r="A11" s="2" t="s">
        <v>3</v>
      </c>
    </row>
    <row r="12" spans="1:9" ht="20.25" x14ac:dyDescent="0.25">
      <c r="A12" s="2"/>
      <c r="B12" s="9">
        <v>1134228.1299999999</v>
      </c>
      <c r="C12" s="5" t="s">
        <v>6</v>
      </c>
      <c r="D12" s="5">
        <f>D10</f>
        <v>889.9</v>
      </c>
      <c r="E12" s="5" t="s">
        <v>7</v>
      </c>
      <c r="F12" s="5">
        <f>F10</f>
        <v>155.30000000000001</v>
      </c>
      <c r="G12" s="5" t="s">
        <v>8</v>
      </c>
      <c r="H12" s="5">
        <f>B12/D12*F12</f>
        <v>197938.67691763121</v>
      </c>
    </row>
    <row r="13" spans="1:9" ht="20.25" x14ac:dyDescent="0.25">
      <c r="A13" s="2" t="s">
        <v>16</v>
      </c>
    </row>
    <row r="14" spans="1:9" ht="20.25" x14ac:dyDescent="0.25">
      <c r="A14" s="2"/>
      <c r="B14" s="9">
        <v>583839.54</v>
      </c>
      <c r="C14" s="5" t="s">
        <v>6</v>
      </c>
      <c r="D14" s="5">
        <f>D12</f>
        <v>889.9</v>
      </c>
      <c r="E14" s="5" t="s">
        <v>7</v>
      </c>
      <c r="F14" s="5">
        <f>F12</f>
        <v>155.30000000000001</v>
      </c>
      <c r="G14" s="5" t="s">
        <v>8</v>
      </c>
      <c r="H14" s="5">
        <f>B14/D14*F14</f>
        <v>101888.16784133051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9">
        <v>21816.04</v>
      </c>
      <c r="C16" s="5" t="s">
        <v>6</v>
      </c>
      <c r="D16" s="5">
        <f>D14</f>
        <v>889.9</v>
      </c>
      <c r="E16" s="5" t="s">
        <v>7</v>
      </c>
      <c r="F16" s="5">
        <f>F14</f>
        <v>155.30000000000001</v>
      </c>
      <c r="G16" s="5" t="s">
        <v>8</v>
      </c>
      <c r="H16" s="5">
        <f>B16/D16*F16</f>
        <v>3807.2041937296331</v>
      </c>
      <c r="I16" s="5"/>
    </row>
    <row r="17" spans="1:16" ht="20.25" x14ac:dyDescent="0.25">
      <c r="A17" s="2" t="s">
        <v>18</v>
      </c>
      <c r="H17" s="5">
        <v>3294.42</v>
      </c>
    </row>
    <row r="18" spans="1:16" ht="10.5" customHeight="1" x14ac:dyDescent="0.25">
      <c r="A18" s="2"/>
      <c r="H18" s="8"/>
    </row>
    <row r="19" spans="1:16" ht="20.25" x14ac:dyDescent="0.25">
      <c r="A19" s="2" t="s">
        <v>9</v>
      </c>
      <c r="H19" s="5">
        <f>SUM(H8:H17)</f>
        <v>478031.50481627148</v>
      </c>
      <c r="L19">
        <v>91442.28</v>
      </c>
      <c r="M19" t="s">
        <v>19</v>
      </c>
    </row>
    <row r="20" spans="1:16" ht="20.25" x14ac:dyDescent="0.25">
      <c r="A20" s="2" t="s">
        <v>10</v>
      </c>
      <c r="H20" s="5">
        <f>H19*15%</f>
        <v>71704.725722440722</v>
      </c>
    </row>
    <row r="21" spans="1:16" ht="20.25" x14ac:dyDescent="0.25">
      <c r="A21" s="2" t="s">
        <v>14</v>
      </c>
      <c r="H21" s="5">
        <f>H19+H20</f>
        <v>549736.23053871223</v>
      </c>
      <c r="M21" s="4">
        <f>H21</f>
        <v>549736.23053871223</v>
      </c>
      <c r="N21">
        <v>365</v>
      </c>
      <c r="O21">
        <f>M21/N21</f>
        <v>1506.1266590101704</v>
      </c>
      <c r="P21">
        <f>M21/N21/O21</f>
        <v>1</v>
      </c>
    </row>
    <row r="22" spans="1:16" ht="20.25" x14ac:dyDescent="0.25">
      <c r="A22" s="7" t="s">
        <v>4</v>
      </c>
      <c r="N22">
        <f>M21/N21</f>
        <v>1506.1266590101704</v>
      </c>
      <c r="O22">
        <f>N22/H24</f>
        <v>1.2383835616438359</v>
      </c>
      <c r="P22">
        <v>0.31</v>
      </c>
    </row>
    <row r="23" spans="1:16" ht="20.25" x14ac:dyDescent="0.25">
      <c r="A23" s="2" t="s">
        <v>32</v>
      </c>
      <c r="M23">
        <f>M21/N21/O22</f>
        <v>1216.2036913756601</v>
      </c>
      <c r="O23">
        <f>N22/725</f>
        <v>2.0774160813933387</v>
      </c>
      <c r="P23">
        <v>10</v>
      </c>
    </row>
    <row r="24" spans="1:16" ht="20.25" x14ac:dyDescent="0.25">
      <c r="A24" s="20" t="s">
        <v>33</v>
      </c>
      <c r="B24" s="20"/>
      <c r="C24" s="20"/>
      <c r="D24" s="20"/>
      <c r="E24" s="20"/>
      <c r="F24" s="20"/>
      <c r="G24" s="13" t="s">
        <v>8</v>
      </c>
      <c r="H24" s="14">
        <f>H21/366/1.235</f>
        <v>1216.2036913756601</v>
      </c>
      <c r="P24">
        <f>P22/P23</f>
        <v>3.1E-2</v>
      </c>
    </row>
    <row r="25" spans="1:16" ht="20.25" x14ac:dyDescent="0.25">
      <c r="A25" s="10"/>
      <c r="B25" s="11"/>
      <c r="C25" s="12"/>
      <c r="D25" s="12"/>
      <c r="E25" s="12"/>
      <c r="F25" s="18" t="s">
        <v>21</v>
      </c>
      <c r="G25" s="12"/>
      <c r="H25" s="14">
        <f>H24*7%</f>
        <v>85.134258396296218</v>
      </c>
      <c r="M25">
        <f>P22/10.6%</f>
        <v>2.9245283018867925</v>
      </c>
    </row>
    <row r="26" spans="1:16" ht="20.25" x14ac:dyDescent="0.25">
      <c r="A26" s="10"/>
      <c r="B26" s="11"/>
      <c r="C26" s="12"/>
      <c r="D26" s="12"/>
      <c r="E26" s="12"/>
      <c r="F26" s="18" t="s">
        <v>11</v>
      </c>
      <c r="G26" s="12"/>
      <c r="H26" s="14">
        <f>H25+H24</f>
        <v>1301.3379497719563</v>
      </c>
    </row>
    <row r="27" spans="1:16" ht="20.25" x14ac:dyDescent="0.25">
      <c r="A27" s="10"/>
      <c r="B27" s="11"/>
      <c r="C27" s="12"/>
      <c r="D27" s="12"/>
      <c r="E27" s="12"/>
      <c r="F27" s="18"/>
      <c r="G27" s="12"/>
      <c r="H27" s="14"/>
    </row>
    <row r="28" spans="1:16" ht="20.25" x14ac:dyDescent="0.25">
      <c r="A28" s="2"/>
    </row>
    <row r="29" spans="1:16" ht="20.25" x14ac:dyDescent="0.25">
      <c r="A29" s="2" t="s">
        <v>12</v>
      </c>
      <c r="H29" s="6" t="s">
        <v>22</v>
      </c>
    </row>
    <row r="30" spans="1:16" ht="20.25" x14ac:dyDescent="0.25">
      <c r="A30" s="2"/>
      <c r="H30" s="6"/>
    </row>
    <row r="31" spans="1:16" ht="20.25" x14ac:dyDescent="0.25">
      <c r="A31" s="2" t="s">
        <v>13</v>
      </c>
      <c r="H31" s="6" t="s">
        <v>31</v>
      </c>
    </row>
    <row r="32" spans="1:16" ht="15.75" x14ac:dyDescent="0.25">
      <c r="A32" s="3"/>
    </row>
  </sheetData>
  <mergeCells count="6">
    <mergeCell ref="A1:H1"/>
    <mergeCell ref="A2:H2"/>
    <mergeCell ref="A3:H3"/>
    <mergeCell ref="A4:H4"/>
    <mergeCell ref="A5:H5"/>
    <mergeCell ref="A24:F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Лист1 (2)</vt:lpstr>
      <vt:lpstr>Лист1 (3)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2024-08-15T07:56:56Z</cp:lastPrinted>
  <dcterms:created xsi:type="dcterms:W3CDTF">2019-08-21T06:04:33Z</dcterms:created>
  <dcterms:modified xsi:type="dcterms:W3CDTF">2024-08-15T11:12:41Z</dcterms:modified>
</cp:coreProperties>
</file>