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0.08.2024\Елегія\"/>
    </mc:Choice>
  </mc:AlternateContent>
  <bookViews>
    <workbookView xWindow="-120" yWindow="-120" windowWidth="29040" windowHeight="15840" activeTab="2"/>
  </bookViews>
  <sheets>
    <sheet name="Лист1" sheetId="1" r:id="rId1"/>
    <sheet name="Лист2" sheetId="2" r:id="rId2"/>
    <sheet name="Лист1 (2змінені 2 поверх)" sheetId="3" r:id="rId3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3" l="1"/>
  <c r="I23" i="3"/>
  <c r="I24" i="3" s="1"/>
  <c r="I26" i="3" s="1"/>
  <c r="A22" i="3"/>
  <c r="I21" i="3"/>
  <c r="H21" i="3"/>
  <c r="H23" i="3" s="1"/>
  <c r="H24" i="3" s="1"/>
  <c r="H26" i="3" s="1"/>
  <c r="G21" i="3"/>
  <c r="G23" i="3" s="1"/>
  <c r="G24" i="3" s="1"/>
  <c r="G26" i="3" s="1"/>
  <c r="D21" i="3"/>
  <c r="D23" i="3" s="1"/>
  <c r="D24" i="3" s="1"/>
  <c r="D19" i="3"/>
  <c r="F19" i="3" s="1"/>
  <c r="D18" i="3"/>
  <c r="E18" i="3" s="1"/>
  <c r="D17" i="3"/>
  <c r="D13" i="3"/>
  <c r="D14" i="3" s="1"/>
  <c r="D15" i="3" s="1"/>
  <c r="E11" i="3"/>
  <c r="F10" i="3"/>
  <c r="E10" i="3" s="1"/>
  <c r="F9" i="3"/>
  <c r="E9" i="3" s="1"/>
  <c r="E13" i="3" s="1"/>
  <c r="E14" i="3" s="1"/>
  <c r="E15" i="3" s="1"/>
  <c r="L8" i="3"/>
  <c r="J8" i="3"/>
  <c r="D26" i="3" l="1"/>
  <c r="F21" i="3"/>
  <c r="F23" i="3" s="1"/>
  <c r="F24" i="3" s="1"/>
  <c r="E17" i="3"/>
  <c r="E21" i="3" s="1"/>
  <c r="E23" i="3" s="1"/>
  <c r="E24" i="3" s="1"/>
  <c r="E26" i="3" s="1"/>
  <c r="F13" i="3"/>
  <c r="F14" i="3" s="1"/>
  <c r="F15" i="3" s="1"/>
  <c r="F19" i="1"/>
  <c r="D19" i="1"/>
  <c r="F26" i="3" l="1"/>
  <c r="J8" i="1"/>
  <c r="D18" i="1" l="1"/>
  <c r="D17" i="1"/>
  <c r="D16" i="2" l="1"/>
  <c r="D15" i="2"/>
  <c r="F17" i="1" l="1"/>
  <c r="E17" i="1" s="1"/>
  <c r="F9" i="1" l="1"/>
  <c r="F10" i="1"/>
  <c r="L8" i="1" l="1"/>
  <c r="E10" i="1" l="1"/>
  <c r="E11" i="1"/>
  <c r="E9" i="1"/>
  <c r="G21" i="1" l="1"/>
  <c r="G23" i="1" s="1"/>
  <c r="G24" i="1" s="1"/>
  <c r="G26" i="1" s="1"/>
  <c r="H21" i="1"/>
  <c r="H23" i="1" s="1"/>
  <c r="H24" i="1" s="1"/>
  <c r="H26" i="1" s="1"/>
  <c r="I21" i="1"/>
  <c r="I23" i="1" s="1"/>
  <c r="I24" i="1" s="1"/>
  <c r="I26" i="1" s="1"/>
  <c r="F21" i="1" l="1"/>
  <c r="A22" i="1"/>
  <c r="E18" i="1" l="1"/>
  <c r="D21" i="1" l="1"/>
  <c r="D23" i="1" s="1"/>
  <c r="D24" i="1" s="1"/>
  <c r="D13" i="1"/>
  <c r="D14" i="1" s="1"/>
  <c r="D15" i="1" l="1"/>
  <c r="D26" i="1" s="1"/>
  <c r="E13" i="1"/>
  <c r="E14" i="1" s="1"/>
  <c r="E15" i="1" s="1"/>
  <c r="E21" i="1"/>
  <c r="E23" i="1" s="1"/>
  <c r="E24" i="1" s="1"/>
  <c r="F13" i="1"/>
  <c r="F14" i="1" s="1"/>
  <c r="F15" i="1" s="1"/>
  <c r="F23" i="1"/>
  <c r="F24" i="1" s="1"/>
  <c r="F26" i="1" l="1"/>
  <c r="E26" i="1"/>
</calcChain>
</file>

<file path=xl/sharedStrings.xml><?xml version="1.0" encoding="utf-8"?>
<sst xmlns="http://schemas.openxmlformats.org/spreadsheetml/2006/main" count="88" uniqueCount="44">
  <si>
    <t>Додаток № 1</t>
  </si>
  <si>
    <t xml:space="preserve">до планової калькуляції – </t>
  </si>
  <si>
    <t>заробітна плата згідно штатного розкладу</t>
  </si>
  <si>
    <t>Спеціальність робітника</t>
  </si>
  <si>
    <t>К -ть</t>
  </si>
  <si>
    <t>Посадовий оклад, погодинна ставка</t>
  </si>
  <si>
    <t>Всього за рік витрат</t>
  </si>
  <si>
    <t>Головний бухгалтер</t>
  </si>
  <si>
    <t>Бухгалтер</t>
  </si>
  <si>
    <t>Сантехнік</t>
  </si>
  <si>
    <t>Покоївка</t>
  </si>
  <si>
    <t>Прибиральниця</t>
  </si>
  <si>
    <t>1/0,5</t>
  </si>
  <si>
    <t>Всього:</t>
  </si>
  <si>
    <t>Директор</t>
  </si>
  <si>
    <t xml:space="preserve">Директор ДП «Елегія»                                                  </t>
  </si>
  <si>
    <t xml:space="preserve">Гол. бухгалтер                                                                </t>
  </si>
  <si>
    <t>з/плата обслуговуючого персоналу</t>
  </si>
  <si>
    <t>нарахування на з/плату 22%</t>
  </si>
  <si>
    <t>Адміністративні витрати</t>
  </si>
  <si>
    <t>Загальновиробничі витрати</t>
  </si>
  <si>
    <t>разом</t>
  </si>
  <si>
    <t>всього</t>
  </si>
  <si>
    <t>Розподіл витрат</t>
  </si>
  <si>
    <t>готель</t>
  </si>
  <si>
    <t>2-поверх кімнати по найму</t>
  </si>
  <si>
    <t>S загальна кв.м</t>
  </si>
  <si>
    <t>Разом</t>
  </si>
  <si>
    <t xml:space="preserve"> т</t>
  </si>
  <si>
    <t>кухня</t>
  </si>
  <si>
    <t>обідня зала</t>
  </si>
  <si>
    <t>трен.зал</t>
  </si>
  <si>
    <t>покоївки</t>
  </si>
  <si>
    <t>зарплата</t>
  </si>
  <si>
    <t>2023рік</t>
  </si>
  <si>
    <t>Всього</t>
  </si>
  <si>
    <t>Огризко Н.В.</t>
  </si>
  <si>
    <t>20000х12міс.</t>
  </si>
  <si>
    <t>14413х12міс.</t>
  </si>
  <si>
    <t>10295х12міс.</t>
  </si>
  <si>
    <t>9971х12 міс.</t>
  </si>
  <si>
    <t>10901,39 * 4 чол. * 12міс.</t>
  </si>
  <si>
    <t>9344х12 міс.</t>
  </si>
  <si>
    <t>Яковлєва І.О.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</si>
</sst>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1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/>
    </xf>
    <xf numFmtId="2" fontId="1" fillId="0" borderId="23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164" fontId="6" fillId="0" borderId="27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1"/>
  <sheetViews>
    <sheetView topLeftCell="A7" workbookViewId="0">
      <selection activeCell="F19" sqref="F19"/>
    </sheetView>
  </sheetViews>
  <sheetFormatPr defaultRowHeight="15" x14ac:dyDescent="0.25"/>
  <cols>
    <col min="1" max="1" width="20.140625" customWidth="1"/>
    <col min="2" max="2" width="8.140625" customWidth="1"/>
    <col min="3" max="3" width="14.5703125" customWidth="1"/>
    <col min="4" max="4" width="14.28515625" customWidth="1"/>
    <col min="5" max="5" width="13.7109375" customWidth="1"/>
    <col min="6" max="6" width="14.140625" customWidth="1"/>
    <col min="7" max="9" width="13.42578125" customWidth="1"/>
  </cols>
  <sheetData>
    <row r="2" spans="1:12" ht="15.75" x14ac:dyDescent="0.25">
      <c r="A2" s="52" t="s">
        <v>0</v>
      </c>
      <c r="B2" s="52"/>
      <c r="C2" s="52"/>
      <c r="D2" s="52"/>
    </row>
    <row r="3" spans="1:12" ht="15.75" x14ac:dyDescent="0.25">
      <c r="A3" s="52" t="s">
        <v>1</v>
      </c>
      <c r="B3" s="52"/>
      <c r="C3" s="52"/>
      <c r="D3" s="52"/>
    </row>
    <row r="4" spans="1:12" ht="16.5" thickBot="1" x14ac:dyDescent="0.3">
      <c r="A4" s="52" t="s">
        <v>2</v>
      </c>
      <c r="B4" s="52"/>
      <c r="C4" s="52"/>
      <c r="D4" s="52"/>
    </row>
    <row r="5" spans="1:12" ht="15.75" customHeight="1" thickBot="1" x14ac:dyDescent="0.3">
      <c r="A5" s="1"/>
      <c r="E5" s="55" t="s">
        <v>23</v>
      </c>
      <c r="F5" s="56"/>
      <c r="G5" s="56"/>
      <c r="H5" s="56"/>
      <c r="I5" s="57"/>
    </row>
    <row r="6" spans="1:12" ht="50.25" customHeight="1" thickBot="1" x14ac:dyDescent="0.3">
      <c r="A6" s="39" t="s">
        <v>3</v>
      </c>
      <c r="B6" s="40" t="s">
        <v>4</v>
      </c>
      <c r="C6" s="40" t="s">
        <v>5</v>
      </c>
      <c r="D6" s="40" t="s">
        <v>6</v>
      </c>
      <c r="E6" s="41" t="s">
        <v>24</v>
      </c>
      <c r="F6" s="42" t="s">
        <v>25</v>
      </c>
      <c r="G6" s="42" t="s">
        <v>29</v>
      </c>
      <c r="H6" s="42" t="s">
        <v>30</v>
      </c>
      <c r="I6" s="42" t="s">
        <v>31</v>
      </c>
    </row>
    <row r="7" spans="1:12" ht="15.75" customHeight="1" thickBot="1" x14ac:dyDescent="0.3">
      <c r="A7" s="53" t="s">
        <v>19</v>
      </c>
      <c r="B7" s="54"/>
      <c r="C7" s="54"/>
      <c r="D7" s="54"/>
      <c r="E7" s="58" t="s">
        <v>26</v>
      </c>
      <c r="F7" s="59"/>
      <c r="G7" s="59"/>
      <c r="H7" s="59"/>
      <c r="I7" s="60"/>
      <c r="J7" s="25" t="s">
        <v>27</v>
      </c>
    </row>
    <row r="8" spans="1:12" ht="15.75" thickBot="1" x14ac:dyDescent="0.3">
      <c r="A8" s="23"/>
      <c r="B8" s="24"/>
      <c r="C8" s="24"/>
      <c r="D8" s="24"/>
      <c r="E8" s="31">
        <v>1382.6</v>
      </c>
      <c r="F8" s="32">
        <v>413.6</v>
      </c>
      <c r="G8" s="32">
        <v>23.2</v>
      </c>
      <c r="H8" s="45">
        <v>93</v>
      </c>
      <c r="I8" s="32">
        <v>125.5</v>
      </c>
      <c r="J8" s="26">
        <f>SUM(E8:I8)</f>
        <v>2037.8999999999999</v>
      </c>
      <c r="L8">
        <f>E8+F8</f>
        <v>1796.1999999999998</v>
      </c>
    </row>
    <row r="9" spans="1:12" ht="15.75" x14ac:dyDescent="0.25">
      <c r="A9" s="7" t="s">
        <v>14</v>
      </c>
      <c r="B9" s="8">
        <v>1</v>
      </c>
      <c r="C9" s="8" t="s">
        <v>37</v>
      </c>
      <c r="D9" s="27">
        <v>240000</v>
      </c>
      <c r="E9" s="33">
        <f>D9-F9</f>
        <v>228000</v>
      </c>
      <c r="F9" s="12">
        <f>D9*5%</f>
        <v>12000</v>
      </c>
      <c r="G9" s="12"/>
      <c r="H9" s="12"/>
      <c r="I9" s="12"/>
    </row>
    <row r="10" spans="1:12" ht="31.5" customHeight="1" x14ac:dyDescent="0.25">
      <c r="A10" s="9" t="s">
        <v>7</v>
      </c>
      <c r="B10" s="6">
        <v>1</v>
      </c>
      <c r="C10" s="6" t="s">
        <v>38</v>
      </c>
      <c r="D10" s="28">
        <v>169356</v>
      </c>
      <c r="E10" s="28">
        <f t="shared" ref="E10:E11" si="0">D10-F10</f>
        <v>127017</v>
      </c>
      <c r="F10" s="13">
        <f>D10*25%</f>
        <v>42339</v>
      </c>
      <c r="G10" s="13"/>
      <c r="H10" s="13"/>
      <c r="I10" s="13"/>
    </row>
    <row r="11" spans="1:12" ht="15.75" x14ac:dyDescent="0.25">
      <c r="A11" s="9" t="s">
        <v>8</v>
      </c>
      <c r="B11" s="6">
        <v>1</v>
      </c>
      <c r="C11" s="6" t="s">
        <v>39</v>
      </c>
      <c r="D11" s="28">
        <v>123540</v>
      </c>
      <c r="E11" s="28">
        <f t="shared" si="0"/>
        <v>123540</v>
      </c>
      <c r="F11" s="13"/>
      <c r="G11" s="13"/>
      <c r="H11" s="13"/>
      <c r="I11" s="13"/>
    </row>
    <row r="12" spans="1:12" ht="17.25" customHeight="1" x14ac:dyDescent="0.25">
      <c r="A12" s="9"/>
      <c r="B12" s="6"/>
      <c r="C12" s="6"/>
      <c r="D12" s="28"/>
      <c r="E12" s="34"/>
      <c r="F12" s="13"/>
      <c r="G12" s="13"/>
      <c r="H12" s="13"/>
      <c r="I12" s="13"/>
    </row>
    <row r="13" spans="1:12" ht="15.75" x14ac:dyDescent="0.25">
      <c r="A13" s="37" t="s">
        <v>21</v>
      </c>
      <c r="B13" s="6"/>
      <c r="C13" s="22"/>
      <c r="D13" s="29">
        <f>SUM(D9:D12)</f>
        <v>532896</v>
      </c>
      <c r="E13" s="35">
        <f t="shared" ref="E13:F13" si="1">SUM(E9:E12)</f>
        <v>478557</v>
      </c>
      <c r="F13" s="17">
        <f t="shared" si="1"/>
        <v>54339</v>
      </c>
      <c r="G13" s="17"/>
      <c r="H13" s="17"/>
      <c r="I13" s="17"/>
    </row>
    <row r="14" spans="1:12" ht="28.5" x14ac:dyDescent="0.25">
      <c r="A14" s="37" t="s">
        <v>18</v>
      </c>
      <c r="B14" s="6"/>
      <c r="C14" s="6"/>
      <c r="D14" s="29">
        <f>D13*22%</f>
        <v>117237.12</v>
      </c>
      <c r="E14" s="35">
        <f t="shared" ref="E14:F14" si="2">E13*22%</f>
        <v>105282.54</v>
      </c>
      <c r="F14" s="17">
        <f t="shared" si="2"/>
        <v>11954.58</v>
      </c>
      <c r="G14" s="17"/>
      <c r="H14" s="17"/>
      <c r="I14" s="17"/>
    </row>
    <row r="15" spans="1:12" ht="16.5" thickBot="1" x14ac:dyDescent="0.3">
      <c r="A15" s="38" t="s">
        <v>22</v>
      </c>
      <c r="B15" s="11"/>
      <c r="C15" s="11"/>
      <c r="D15" s="30">
        <f>D14+D13</f>
        <v>650133.12</v>
      </c>
      <c r="E15" s="36">
        <f t="shared" ref="E15" si="3">E14+E13</f>
        <v>583839.54</v>
      </c>
      <c r="F15" s="21">
        <f>F14+F13</f>
        <v>66293.58</v>
      </c>
      <c r="G15" s="21"/>
      <c r="H15" s="21"/>
      <c r="I15" s="21"/>
    </row>
    <row r="16" spans="1:12" ht="15.75" customHeight="1" x14ac:dyDescent="0.25">
      <c r="A16" s="50" t="s">
        <v>20</v>
      </c>
      <c r="B16" s="51"/>
      <c r="C16" s="51"/>
      <c r="D16" s="51"/>
      <c r="E16" s="51"/>
      <c r="F16" s="51"/>
      <c r="G16" s="51"/>
      <c r="H16" s="51"/>
      <c r="I16" s="51"/>
    </row>
    <row r="17" spans="1:15" ht="15.75" x14ac:dyDescent="0.25">
      <c r="A17" s="9" t="s">
        <v>9</v>
      </c>
      <c r="B17" s="6">
        <v>1</v>
      </c>
      <c r="C17" s="6" t="s">
        <v>40</v>
      </c>
      <c r="D17" s="28">
        <f>9971*12</f>
        <v>119652</v>
      </c>
      <c r="E17" s="43">
        <f>D17-F17</f>
        <v>89739</v>
      </c>
      <c r="F17" s="43">
        <f>D17*25%</f>
        <v>29913</v>
      </c>
      <c r="G17" s="43"/>
      <c r="H17" s="43"/>
      <c r="I17" s="43"/>
    </row>
    <row r="18" spans="1:15" ht="31.5" x14ac:dyDescent="0.25">
      <c r="A18" s="9" t="s">
        <v>10</v>
      </c>
      <c r="B18" s="6">
        <v>4</v>
      </c>
      <c r="C18" s="6" t="s">
        <v>41</v>
      </c>
      <c r="D18" s="13">
        <f>10901.39*4*12</f>
        <v>523266.72</v>
      </c>
      <c r="E18" s="13">
        <f>D18</f>
        <v>523266.72</v>
      </c>
      <c r="F18" s="13"/>
      <c r="G18" s="13"/>
      <c r="H18" s="13"/>
      <c r="I18" s="13"/>
    </row>
    <row r="19" spans="1:15" ht="15.75" x14ac:dyDescent="0.25">
      <c r="A19" s="9" t="s">
        <v>11</v>
      </c>
      <c r="B19" s="6" t="s">
        <v>12</v>
      </c>
      <c r="C19" s="6" t="s">
        <v>42</v>
      </c>
      <c r="D19" s="13">
        <f>9344*12</f>
        <v>112128</v>
      </c>
      <c r="E19" s="13">
        <v>48745.08</v>
      </c>
      <c r="F19" s="13">
        <f>D19-E19-G19-H19-I19</f>
        <v>62382.92</v>
      </c>
      <c r="G19" s="13"/>
      <c r="H19" s="13"/>
      <c r="I19" s="13">
        <v>1000</v>
      </c>
    </row>
    <row r="20" spans="1:15" ht="15" customHeight="1" x14ac:dyDescent="0.25">
      <c r="A20" s="18"/>
      <c r="B20" s="19"/>
      <c r="C20" s="19"/>
      <c r="D20" s="20"/>
      <c r="E20" s="20"/>
      <c r="F20" s="20"/>
      <c r="G20" s="20"/>
      <c r="H20" s="20"/>
      <c r="I20" s="20"/>
    </row>
    <row r="21" spans="1:15" ht="42.75" x14ac:dyDescent="0.25">
      <c r="A21" s="37" t="s">
        <v>17</v>
      </c>
      <c r="B21" s="6"/>
      <c r="C21" s="6"/>
      <c r="D21" s="17">
        <f>SUM(D17:D20)</f>
        <v>755046.72</v>
      </c>
      <c r="E21" s="17">
        <f t="shared" ref="E21" si="4">SUM(E17:E20)</f>
        <v>661750.79999999993</v>
      </c>
      <c r="F21" s="17">
        <f>SUM(F17:F20)</f>
        <v>92295.92</v>
      </c>
      <c r="G21" s="17">
        <f t="shared" ref="G21:I21" si="5">SUM(G17:G20)</f>
        <v>0</v>
      </c>
      <c r="H21" s="17">
        <f t="shared" si="5"/>
        <v>0</v>
      </c>
      <c r="I21" s="17">
        <f t="shared" si="5"/>
        <v>1000</v>
      </c>
    </row>
    <row r="22" spans="1:15" ht="15.75" x14ac:dyDescent="0.25">
      <c r="A22" s="37" t="str">
        <f>A13</f>
        <v>разом</v>
      </c>
      <c r="B22" s="6"/>
      <c r="C22" s="6"/>
      <c r="D22" s="17"/>
      <c r="E22" s="17"/>
      <c r="F22" s="17"/>
      <c r="G22" s="17"/>
      <c r="H22" s="17"/>
      <c r="I22" s="17"/>
      <c r="O22" t="s">
        <v>28</v>
      </c>
    </row>
    <row r="23" spans="1:15" ht="28.5" x14ac:dyDescent="0.25">
      <c r="A23" s="37" t="s">
        <v>18</v>
      </c>
      <c r="B23" s="6"/>
      <c r="C23" s="6"/>
      <c r="D23" s="17">
        <f>D21*22%</f>
        <v>166110.27839999998</v>
      </c>
      <c r="E23" s="17">
        <f>E21*22%</f>
        <v>145585.17599999998</v>
      </c>
      <c r="F23" s="17">
        <f>F21*22%</f>
        <v>20305.1024</v>
      </c>
      <c r="G23" s="17">
        <f t="shared" ref="G23:I23" si="6">G21*22%</f>
        <v>0</v>
      </c>
      <c r="H23" s="17">
        <f t="shared" si="6"/>
        <v>0</v>
      </c>
      <c r="I23" s="17">
        <f t="shared" si="6"/>
        <v>220</v>
      </c>
    </row>
    <row r="24" spans="1:15" ht="16.5" thickBot="1" x14ac:dyDescent="0.3">
      <c r="A24" s="38" t="s">
        <v>22</v>
      </c>
      <c r="B24" s="11"/>
      <c r="C24" s="11"/>
      <c r="D24" s="21">
        <f>D23+D21</f>
        <v>921156.99839999992</v>
      </c>
      <c r="E24" s="21">
        <f t="shared" ref="E24:I24" si="7">E23+E21</f>
        <v>807335.97599999991</v>
      </c>
      <c r="F24" s="21">
        <f t="shared" si="7"/>
        <v>112601.0224</v>
      </c>
      <c r="G24" s="21">
        <f t="shared" si="7"/>
        <v>0</v>
      </c>
      <c r="H24" s="21">
        <f t="shared" si="7"/>
        <v>0</v>
      </c>
      <c r="I24" s="21">
        <f t="shared" si="7"/>
        <v>1220</v>
      </c>
    </row>
    <row r="25" spans="1:15" ht="16.5" thickBot="1" x14ac:dyDescent="0.3">
      <c r="A25" s="10"/>
      <c r="B25" s="11"/>
      <c r="C25" s="11"/>
      <c r="D25" s="14"/>
      <c r="E25" s="14"/>
      <c r="F25" s="14"/>
      <c r="G25" s="14"/>
      <c r="H25" s="14"/>
      <c r="I25" s="14"/>
    </row>
    <row r="26" spans="1:15" ht="16.5" thickBot="1" x14ac:dyDescent="0.3">
      <c r="A26" s="2"/>
      <c r="B26" s="3"/>
      <c r="C26" s="3" t="s">
        <v>13</v>
      </c>
      <c r="D26" s="15">
        <f>D24+D15</f>
        <v>1571290.1184</v>
      </c>
      <c r="E26" s="15">
        <f>E24+E15</f>
        <v>1391175.5159999998</v>
      </c>
      <c r="F26" s="15">
        <f>F24+F15</f>
        <v>178894.6024</v>
      </c>
      <c r="G26" s="15">
        <f t="shared" ref="G26:I26" si="8">G24+G15</f>
        <v>0</v>
      </c>
      <c r="H26" s="15">
        <f t="shared" si="8"/>
        <v>0</v>
      </c>
      <c r="I26" s="15">
        <f t="shared" si="8"/>
        <v>1220</v>
      </c>
    </row>
    <row r="27" spans="1:15" ht="18.75" customHeight="1" x14ac:dyDescent="0.25">
      <c r="A27" s="4"/>
      <c r="B27" s="4"/>
      <c r="C27" s="4"/>
      <c r="D27" s="4"/>
    </row>
    <row r="28" spans="1:15" ht="18.75" x14ac:dyDescent="0.25">
      <c r="A28" s="5" t="s">
        <v>15</v>
      </c>
      <c r="D28" s="16" t="s">
        <v>36</v>
      </c>
    </row>
    <row r="29" spans="1:15" ht="12" customHeight="1" x14ac:dyDescent="0.25">
      <c r="A29" s="5"/>
      <c r="D29" s="16"/>
    </row>
    <row r="30" spans="1:15" ht="18.75" x14ac:dyDescent="0.25">
      <c r="A30" s="5" t="s">
        <v>16</v>
      </c>
      <c r="D30" s="16" t="s">
        <v>43</v>
      </c>
    </row>
    <row r="31" spans="1:15" ht="18.75" x14ac:dyDescent="0.25">
      <c r="A31" s="5"/>
      <c r="D31" s="16"/>
    </row>
  </sheetData>
  <mergeCells count="7">
    <mergeCell ref="A16:I16"/>
    <mergeCell ref="A2:D2"/>
    <mergeCell ref="A3:D3"/>
    <mergeCell ref="A4:D4"/>
    <mergeCell ref="A7:D7"/>
    <mergeCell ref="E5:I5"/>
    <mergeCell ref="E7:I7"/>
  </mergeCells>
  <pageMargins left="0.70866141732283472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6"/>
  <sheetViews>
    <sheetView workbookViewId="0">
      <selection activeCell="D16" sqref="D16"/>
    </sheetView>
  </sheetViews>
  <sheetFormatPr defaultRowHeight="15" x14ac:dyDescent="0.25"/>
  <cols>
    <col min="4" max="4" width="9.42578125" bestFit="1" customWidth="1"/>
  </cols>
  <sheetData>
    <row r="2" spans="3:5" x14ac:dyDescent="0.25">
      <c r="C2" t="s">
        <v>33</v>
      </c>
      <c r="D2" t="s">
        <v>32</v>
      </c>
      <c r="E2" t="s">
        <v>34</v>
      </c>
    </row>
    <row r="3" spans="3:5" x14ac:dyDescent="0.25">
      <c r="D3">
        <v>31502.79</v>
      </c>
    </row>
    <row r="4" spans="3:5" x14ac:dyDescent="0.25">
      <c r="D4">
        <v>28943.01</v>
      </c>
    </row>
    <row r="5" spans="3:5" x14ac:dyDescent="0.25">
      <c r="D5">
        <v>31783.82</v>
      </c>
    </row>
    <row r="6" spans="3:5" x14ac:dyDescent="0.25">
      <c r="D6">
        <v>31563.38</v>
      </c>
    </row>
    <row r="7" spans="3:5" x14ac:dyDescent="0.25">
      <c r="D7">
        <v>32033.93</v>
      </c>
    </row>
    <row r="8" spans="3:5" x14ac:dyDescent="0.25">
      <c r="D8">
        <v>31395.11</v>
      </c>
    </row>
    <row r="9" spans="3:5" x14ac:dyDescent="0.25">
      <c r="D9">
        <v>31869.23</v>
      </c>
    </row>
    <row r="10" spans="3:5" x14ac:dyDescent="0.25">
      <c r="D10">
        <v>37178.75</v>
      </c>
    </row>
    <row r="11" spans="3:5" x14ac:dyDescent="0.25">
      <c r="D11">
        <v>42984.88</v>
      </c>
    </row>
    <row r="12" spans="3:5" x14ac:dyDescent="0.25">
      <c r="D12">
        <v>36067.46</v>
      </c>
    </row>
    <row r="13" spans="3:5" x14ac:dyDescent="0.25">
      <c r="D13">
        <v>45093.67</v>
      </c>
    </row>
    <row r="14" spans="3:5" x14ac:dyDescent="0.25">
      <c r="D14">
        <v>32399.75</v>
      </c>
    </row>
    <row r="15" spans="3:5" x14ac:dyDescent="0.25">
      <c r="C15" t="s">
        <v>35</v>
      </c>
      <c r="D15">
        <f>SUM(D3:D14)</f>
        <v>412815.77999999997</v>
      </c>
    </row>
    <row r="16" spans="3:5" x14ac:dyDescent="0.25">
      <c r="D16" s="44">
        <f>D15/4/12</f>
        <v>8600.3287499999988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1"/>
  <sheetViews>
    <sheetView tabSelected="1" workbookViewId="0">
      <selection activeCell="L30" sqref="A1:L30"/>
    </sheetView>
  </sheetViews>
  <sheetFormatPr defaultRowHeight="15" x14ac:dyDescent="0.25"/>
  <cols>
    <col min="1" max="1" width="20.140625" customWidth="1"/>
    <col min="2" max="2" width="8.140625" customWidth="1"/>
    <col min="3" max="3" width="14.5703125" customWidth="1"/>
    <col min="4" max="4" width="14.28515625" customWidth="1"/>
    <col min="5" max="5" width="13.7109375" customWidth="1"/>
    <col min="6" max="6" width="14.140625" customWidth="1"/>
    <col min="7" max="9" width="13.42578125" customWidth="1"/>
  </cols>
  <sheetData>
    <row r="2" spans="1:12" ht="15.75" x14ac:dyDescent="0.25">
      <c r="A2" s="52" t="s">
        <v>0</v>
      </c>
      <c r="B2" s="52"/>
      <c r="C2" s="52"/>
      <c r="D2" s="52"/>
    </row>
    <row r="3" spans="1:12" ht="15.75" x14ac:dyDescent="0.25">
      <c r="A3" s="52" t="s">
        <v>1</v>
      </c>
      <c r="B3" s="52"/>
      <c r="C3" s="52"/>
      <c r="D3" s="52"/>
    </row>
    <row r="4" spans="1:12" ht="16.5" thickBot="1" x14ac:dyDescent="0.3">
      <c r="A4" s="52" t="s">
        <v>2</v>
      </c>
      <c r="B4" s="52"/>
      <c r="C4" s="52"/>
      <c r="D4" s="52"/>
    </row>
    <row r="5" spans="1:12" ht="15.75" customHeight="1" thickBot="1" x14ac:dyDescent="0.3">
      <c r="A5" s="48"/>
      <c r="E5" s="55" t="s">
        <v>23</v>
      </c>
      <c r="F5" s="56"/>
      <c r="G5" s="56"/>
      <c r="H5" s="56"/>
      <c r="I5" s="57"/>
    </row>
    <row r="6" spans="1:12" ht="50.25" customHeight="1" thickBot="1" x14ac:dyDescent="0.3">
      <c r="A6" s="39" t="s">
        <v>3</v>
      </c>
      <c r="B6" s="40" t="s">
        <v>4</v>
      </c>
      <c r="C6" s="40" t="s">
        <v>5</v>
      </c>
      <c r="D6" s="40" t="s">
        <v>6</v>
      </c>
      <c r="E6" s="41" t="s">
        <v>24</v>
      </c>
      <c r="F6" s="42" t="s">
        <v>25</v>
      </c>
      <c r="G6" s="42" t="s">
        <v>29</v>
      </c>
      <c r="H6" s="42" t="s">
        <v>30</v>
      </c>
      <c r="I6" s="42" t="s">
        <v>31</v>
      </c>
    </row>
    <row r="7" spans="1:12" ht="15.75" customHeight="1" thickBot="1" x14ac:dyDescent="0.3">
      <c r="A7" s="53" t="s">
        <v>19</v>
      </c>
      <c r="B7" s="54"/>
      <c r="C7" s="54"/>
      <c r="D7" s="54"/>
      <c r="E7" s="58" t="s">
        <v>26</v>
      </c>
      <c r="F7" s="59"/>
      <c r="G7" s="59"/>
      <c r="H7" s="59"/>
      <c r="I7" s="60"/>
      <c r="J7" s="49" t="s">
        <v>27</v>
      </c>
    </row>
    <row r="8" spans="1:12" ht="15.75" thickBot="1" x14ac:dyDescent="0.3">
      <c r="A8" s="46"/>
      <c r="B8" s="47"/>
      <c r="C8" s="47"/>
      <c r="D8" s="47"/>
      <c r="E8" s="31">
        <v>1382.6</v>
      </c>
      <c r="F8" s="32">
        <v>413.6</v>
      </c>
      <c r="G8" s="32">
        <v>23.2</v>
      </c>
      <c r="H8" s="45">
        <v>93</v>
      </c>
      <c r="I8" s="32">
        <v>125.5</v>
      </c>
      <c r="J8" s="26">
        <f>SUM(E8:I8)</f>
        <v>2037.8999999999999</v>
      </c>
      <c r="L8">
        <f>E8+F8</f>
        <v>1796.1999999999998</v>
      </c>
    </row>
    <row r="9" spans="1:12" ht="15.75" x14ac:dyDescent="0.25">
      <c r="A9" s="7" t="s">
        <v>14</v>
      </c>
      <c r="B9" s="8">
        <v>1</v>
      </c>
      <c r="C9" s="8" t="s">
        <v>37</v>
      </c>
      <c r="D9" s="27">
        <v>240000</v>
      </c>
      <c r="E9" s="33">
        <f>D9-F9</f>
        <v>228000</v>
      </c>
      <c r="F9" s="12">
        <f>D9*5%</f>
        <v>12000</v>
      </c>
      <c r="G9" s="12"/>
      <c r="H9" s="12"/>
      <c r="I9" s="12"/>
    </row>
    <row r="10" spans="1:12" ht="31.5" customHeight="1" x14ac:dyDescent="0.25">
      <c r="A10" s="9" t="s">
        <v>7</v>
      </c>
      <c r="B10" s="6">
        <v>1</v>
      </c>
      <c r="C10" s="6" t="s">
        <v>38</v>
      </c>
      <c r="D10" s="28">
        <v>169356</v>
      </c>
      <c r="E10" s="28">
        <f t="shared" ref="E10:E11" si="0">D10-F10</f>
        <v>127017</v>
      </c>
      <c r="F10" s="13">
        <f>D10*25%</f>
        <v>42339</v>
      </c>
      <c r="G10" s="13"/>
      <c r="H10" s="13"/>
      <c r="I10" s="13"/>
    </row>
    <row r="11" spans="1:12" ht="15.75" x14ac:dyDescent="0.25">
      <c r="A11" s="9" t="s">
        <v>8</v>
      </c>
      <c r="B11" s="6">
        <v>1</v>
      </c>
      <c r="C11" s="6" t="s">
        <v>39</v>
      </c>
      <c r="D11" s="28">
        <v>123540</v>
      </c>
      <c r="E11" s="28">
        <f t="shared" si="0"/>
        <v>123540</v>
      </c>
      <c r="F11" s="13"/>
      <c r="G11" s="13"/>
      <c r="H11" s="13"/>
      <c r="I11" s="13"/>
    </row>
    <row r="12" spans="1:12" ht="17.25" customHeight="1" x14ac:dyDescent="0.25">
      <c r="A12" s="9"/>
      <c r="B12" s="6"/>
      <c r="C12" s="6"/>
      <c r="D12" s="28"/>
      <c r="E12" s="34"/>
      <c r="F12" s="13"/>
      <c r="G12" s="13"/>
      <c r="H12" s="13"/>
      <c r="I12" s="13"/>
    </row>
    <row r="13" spans="1:12" ht="15.75" x14ac:dyDescent="0.25">
      <c r="A13" s="37" t="s">
        <v>21</v>
      </c>
      <c r="B13" s="6"/>
      <c r="C13" s="22"/>
      <c r="D13" s="29">
        <f>SUM(D9:D12)</f>
        <v>532896</v>
      </c>
      <c r="E13" s="35">
        <f t="shared" ref="E13:F13" si="1">SUM(E9:E12)</f>
        <v>478557</v>
      </c>
      <c r="F13" s="17">
        <f t="shared" si="1"/>
        <v>54339</v>
      </c>
      <c r="G13" s="17"/>
      <c r="H13" s="17"/>
      <c r="I13" s="17"/>
    </row>
    <row r="14" spans="1:12" ht="28.5" x14ac:dyDescent="0.25">
      <c r="A14" s="37" t="s">
        <v>18</v>
      </c>
      <c r="B14" s="6"/>
      <c r="C14" s="6"/>
      <c r="D14" s="29">
        <f>D13*22%</f>
        <v>117237.12</v>
      </c>
      <c r="E14" s="35">
        <f t="shared" ref="E14:F14" si="2">E13*22%</f>
        <v>105282.54</v>
      </c>
      <c r="F14" s="17">
        <f t="shared" si="2"/>
        <v>11954.58</v>
      </c>
      <c r="G14" s="17"/>
      <c r="H14" s="17"/>
      <c r="I14" s="17"/>
    </row>
    <row r="15" spans="1:12" ht="16.5" thickBot="1" x14ac:dyDescent="0.3">
      <c r="A15" s="38" t="s">
        <v>22</v>
      </c>
      <c r="B15" s="11"/>
      <c r="C15" s="11"/>
      <c r="D15" s="30">
        <f>D14+D13</f>
        <v>650133.12</v>
      </c>
      <c r="E15" s="36">
        <f t="shared" ref="E15" si="3">E14+E13</f>
        <v>583839.54</v>
      </c>
      <c r="F15" s="21">
        <f>F14+F13</f>
        <v>66293.58</v>
      </c>
      <c r="G15" s="21"/>
      <c r="H15" s="21"/>
      <c r="I15" s="21"/>
    </row>
    <row r="16" spans="1:12" ht="15.75" customHeight="1" x14ac:dyDescent="0.25">
      <c r="A16" s="50" t="s">
        <v>20</v>
      </c>
      <c r="B16" s="51"/>
      <c r="C16" s="51"/>
      <c r="D16" s="51"/>
      <c r="E16" s="51"/>
      <c r="F16" s="51"/>
      <c r="G16" s="51"/>
      <c r="H16" s="51"/>
      <c r="I16" s="51"/>
    </row>
    <row r="17" spans="1:15" ht="15.75" x14ac:dyDescent="0.25">
      <c r="A17" s="9" t="s">
        <v>9</v>
      </c>
      <c r="B17" s="6">
        <v>1</v>
      </c>
      <c r="C17" s="6" t="s">
        <v>40</v>
      </c>
      <c r="D17" s="28">
        <f>9971*12</f>
        <v>119652</v>
      </c>
      <c r="E17" s="43">
        <f>D17-F17</f>
        <v>107686.8</v>
      </c>
      <c r="F17" s="43">
        <f>D17*10%</f>
        <v>11965.2</v>
      </c>
      <c r="G17" s="43"/>
      <c r="H17" s="43"/>
      <c r="I17" s="43"/>
    </row>
    <row r="18" spans="1:15" ht="31.5" x14ac:dyDescent="0.25">
      <c r="A18" s="9" t="s">
        <v>10</v>
      </c>
      <c r="B18" s="6">
        <v>4</v>
      </c>
      <c r="C18" s="6" t="s">
        <v>41</v>
      </c>
      <c r="D18" s="13">
        <f>10901.39*4*12</f>
        <v>523266.72</v>
      </c>
      <c r="E18" s="13">
        <f>D18</f>
        <v>523266.72</v>
      </c>
      <c r="F18" s="13"/>
      <c r="G18" s="13"/>
      <c r="H18" s="13"/>
      <c r="I18" s="13"/>
    </row>
    <row r="19" spans="1:15" ht="15.75" x14ac:dyDescent="0.25">
      <c r="A19" s="9" t="s">
        <v>11</v>
      </c>
      <c r="B19" s="6" t="s">
        <v>12</v>
      </c>
      <c r="C19" s="6" t="s">
        <v>42</v>
      </c>
      <c r="D19" s="13">
        <f>9344*12</f>
        <v>112128</v>
      </c>
      <c r="E19" s="13">
        <v>55564</v>
      </c>
      <c r="F19" s="13">
        <f>D19-E19-G19-H19-I19</f>
        <v>55564</v>
      </c>
      <c r="G19" s="13"/>
      <c r="H19" s="13"/>
      <c r="I19" s="13">
        <v>1000</v>
      </c>
    </row>
    <row r="20" spans="1:15" ht="15" customHeight="1" x14ac:dyDescent="0.25">
      <c r="A20" s="18"/>
      <c r="B20" s="19"/>
      <c r="C20" s="19"/>
      <c r="D20" s="20"/>
      <c r="E20" s="20"/>
      <c r="F20" s="20"/>
      <c r="G20" s="20"/>
      <c r="H20" s="20"/>
      <c r="I20" s="20"/>
    </row>
    <row r="21" spans="1:15" ht="42.75" x14ac:dyDescent="0.25">
      <c r="A21" s="37" t="s">
        <v>17</v>
      </c>
      <c r="B21" s="6"/>
      <c r="C21" s="6"/>
      <c r="D21" s="17">
        <f>SUM(D17:D20)</f>
        <v>755046.72</v>
      </c>
      <c r="E21" s="17">
        <f t="shared" ref="E21" si="4">SUM(E17:E20)</f>
        <v>686517.52</v>
      </c>
      <c r="F21" s="17">
        <f>SUM(F17:F20)</f>
        <v>67529.2</v>
      </c>
      <c r="G21" s="17">
        <f t="shared" ref="G21:I21" si="5">SUM(G17:G20)</f>
        <v>0</v>
      </c>
      <c r="H21" s="17">
        <f t="shared" si="5"/>
        <v>0</v>
      </c>
      <c r="I21" s="17">
        <f t="shared" si="5"/>
        <v>1000</v>
      </c>
    </row>
    <row r="22" spans="1:15" ht="15.75" x14ac:dyDescent="0.25">
      <c r="A22" s="37" t="str">
        <f>A13</f>
        <v>разом</v>
      </c>
      <c r="B22" s="6"/>
      <c r="C22" s="6"/>
      <c r="D22" s="17"/>
      <c r="E22" s="17"/>
      <c r="F22" s="17"/>
      <c r="G22" s="17"/>
      <c r="H22" s="17"/>
      <c r="I22" s="17"/>
      <c r="O22" t="s">
        <v>28</v>
      </c>
    </row>
    <row r="23" spans="1:15" ht="28.5" x14ac:dyDescent="0.25">
      <c r="A23" s="37" t="s">
        <v>18</v>
      </c>
      <c r="B23" s="6"/>
      <c r="C23" s="6"/>
      <c r="D23" s="17">
        <f>D21*22%</f>
        <v>166110.27839999998</v>
      </c>
      <c r="E23" s="17">
        <f>E21*22%</f>
        <v>151033.85440000001</v>
      </c>
      <c r="F23" s="17">
        <f>F21*22%</f>
        <v>14856.423999999999</v>
      </c>
      <c r="G23" s="17">
        <f t="shared" ref="G23:I23" si="6">G21*22%</f>
        <v>0</v>
      </c>
      <c r="H23" s="17">
        <f t="shared" si="6"/>
        <v>0</v>
      </c>
      <c r="I23" s="17">
        <f t="shared" si="6"/>
        <v>220</v>
      </c>
    </row>
    <row r="24" spans="1:15" ht="16.5" thickBot="1" x14ac:dyDescent="0.3">
      <c r="A24" s="38" t="s">
        <v>22</v>
      </c>
      <c r="B24" s="11"/>
      <c r="C24" s="11"/>
      <c r="D24" s="21">
        <f>D23+D21</f>
        <v>921156.99839999992</v>
      </c>
      <c r="E24" s="21">
        <f t="shared" ref="E24:I24" si="7">E23+E21</f>
        <v>837551.37440000009</v>
      </c>
      <c r="F24" s="21">
        <f t="shared" si="7"/>
        <v>82385.623999999996</v>
      </c>
      <c r="G24" s="21">
        <f t="shared" si="7"/>
        <v>0</v>
      </c>
      <c r="H24" s="21">
        <f t="shared" si="7"/>
        <v>0</v>
      </c>
      <c r="I24" s="21">
        <f t="shared" si="7"/>
        <v>1220</v>
      </c>
    </row>
    <row r="25" spans="1:15" ht="16.5" thickBot="1" x14ac:dyDescent="0.3">
      <c r="A25" s="10"/>
      <c r="B25" s="11"/>
      <c r="C25" s="11"/>
      <c r="D25" s="14"/>
      <c r="E25" s="14"/>
      <c r="F25" s="14"/>
      <c r="G25" s="14"/>
      <c r="H25" s="14"/>
      <c r="I25" s="14"/>
    </row>
    <row r="26" spans="1:15" ht="16.5" thickBot="1" x14ac:dyDescent="0.3">
      <c r="A26" s="2"/>
      <c r="B26" s="3"/>
      <c r="C26" s="3" t="s">
        <v>13</v>
      </c>
      <c r="D26" s="15">
        <f>D24+D15</f>
        <v>1571290.1184</v>
      </c>
      <c r="E26" s="15">
        <f>E24+E15</f>
        <v>1421390.9144000001</v>
      </c>
      <c r="F26" s="15">
        <f>F24+F15</f>
        <v>148679.204</v>
      </c>
      <c r="G26" s="15">
        <f t="shared" ref="G26:I26" si="8">G24+G15</f>
        <v>0</v>
      </c>
      <c r="H26" s="15">
        <f t="shared" si="8"/>
        <v>0</v>
      </c>
      <c r="I26" s="15">
        <f t="shared" si="8"/>
        <v>1220</v>
      </c>
    </row>
    <row r="27" spans="1:15" ht="18.75" customHeight="1" x14ac:dyDescent="0.25">
      <c r="A27" s="4"/>
      <c r="B27" s="4"/>
      <c r="C27" s="4"/>
      <c r="D27" s="4"/>
    </row>
    <row r="28" spans="1:15" ht="18.75" x14ac:dyDescent="0.25">
      <c r="A28" s="5" t="s">
        <v>15</v>
      </c>
      <c r="D28" s="16" t="s">
        <v>36</v>
      </c>
    </row>
    <row r="29" spans="1:15" ht="12" customHeight="1" x14ac:dyDescent="0.25">
      <c r="A29" s="5"/>
      <c r="D29" s="16"/>
    </row>
    <row r="30" spans="1:15" ht="18.75" x14ac:dyDescent="0.25">
      <c r="A30" s="5" t="s">
        <v>16</v>
      </c>
      <c r="D30" s="16" t="s">
        <v>43</v>
      </c>
    </row>
    <row r="31" spans="1:15" ht="18.75" x14ac:dyDescent="0.25">
      <c r="A31" s="5"/>
      <c r="D31" s="16"/>
    </row>
  </sheetData>
  <mergeCells count="7">
    <mergeCell ref="A16:I16"/>
    <mergeCell ref="A2:D2"/>
    <mergeCell ref="A3:D3"/>
    <mergeCell ref="A4:D4"/>
    <mergeCell ref="E5:I5"/>
    <mergeCell ref="A7:D7"/>
    <mergeCell ref="E7:I7"/>
  </mergeCells>
  <pageMargins left="0.70866141732283472" right="0" top="0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Лист1 (2змінені 2 поверх)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2024-08-20T12:26:39Z</cp:lastPrinted>
  <dcterms:created xsi:type="dcterms:W3CDTF">2019-10-15T11:53:49Z</dcterms:created>
  <dcterms:modified xsi:type="dcterms:W3CDTF">2024-08-20T12:26:40Z</dcterms:modified>
</cp:coreProperties>
</file>