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1"/>
  </bookViews>
  <sheets>
    <sheet name="Лист1" sheetId="10" r:id="rId1"/>
    <sheet name="ПДтаЮ" sheetId="9" r:id="rId2"/>
  </sheets>
  <definedNames>
    <definedName name="postf" localSheetId="1">#REF!</definedName>
    <definedName name="postf">#REF!</definedName>
    <definedName name="_xlnm.Print_Area" localSheetId="1">ПДтаЮ!$A$1:$O$47</definedName>
    <definedName name="ПДтаЮ">#REF!</definedName>
  </definedNames>
  <calcPr calcId="162913" fullPrecision="0"/>
</workbook>
</file>

<file path=xl/calcChain.xml><?xml version="1.0" encoding="utf-8"?>
<calcChain xmlns="http://schemas.openxmlformats.org/spreadsheetml/2006/main">
  <c r="F28" i="9" l="1"/>
  <c r="F30" i="9" l="1"/>
  <c r="N31" i="9" l="1"/>
  <c r="F39" i="9" l="1"/>
  <c r="F38" i="9"/>
  <c r="F37" i="9"/>
  <c r="F36" i="9"/>
  <c r="F35" i="9"/>
  <c r="F34" i="9"/>
  <c r="F33" i="9"/>
  <c r="G34" i="9" l="1"/>
  <c r="G33" i="9"/>
  <c r="I40" i="9" l="1"/>
  <c r="F29" i="9" l="1"/>
  <c r="F27" i="9"/>
  <c r="H27" i="9" s="1"/>
  <c r="F26" i="9"/>
  <c r="F25" i="9"/>
  <c r="F24" i="9"/>
  <c r="F22" i="9"/>
  <c r="F23" i="9" s="1"/>
  <c r="H25" i="9" l="1"/>
  <c r="G25" i="9"/>
  <c r="G27" i="9"/>
  <c r="I27" i="9" s="1"/>
  <c r="G22" i="9"/>
  <c r="J22" i="9" l="1"/>
  <c r="J32" i="9" s="1"/>
  <c r="J41" i="9" s="1"/>
  <c r="I22" i="9"/>
  <c r="G23" i="9"/>
  <c r="I23" i="9" s="1"/>
  <c r="H40" i="9"/>
  <c r="J40" i="9"/>
  <c r="L40" i="9"/>
  <c r="M40" i="9"/>
  <c r="E32" i="9"/>
  <c r="E40" i="9"/>
  <c r="G24" i="9"/>
  <c r="I24" i="9" s="1"/>
  <c r="G26" i="9"/>
  <c r="I26" i="9" s="1"/>
  <c r="G28" i="9"/>
  <c r="I28" i="9" s="1"/>
  <c r="G29" i="9"/>
  <c r="G30" i="9"/>
  <c r="H30" i="9" s="1"/>
  <c r="K32" i="9"/>
  <c r="L32" i="9"/>
  <c r="M32" i="9"/>
  <c r="M41" i="9" s="1"/>
  <c r="G36" i="9"/>
  <c r="G35" i="9"/>
  <c r="G37" i="9"/>
  <c r="G38" i="9"/>
  <c r="G39" i="9"/>
  <c r="G32" i="9" l="1"/>
  <c r="L41" i="9"/>
  <c r="E41" i="9"/>
  <c r="N39" i="9"/>
  <c r="N37" i="9"/>
  <c r="N34" i="9"/>
  <c r="K36" i="9"/>
  <c r="K40" i="9" s="1"/>
  <c r="K41" i="9" s="1"/>
  <c r="N38" i="9"/>
  <c r="N35" i="9"/>
  <c r="N27" i="9"/>
  <c r="I29" i="9"/>
  <c r="I25" i="9"/>
  <c r="I30" i="9"/>
  <c r="H29" i="9"/>
  <c r="N29" i="9" s="1"/>
  <c r="H28" i="9"/>
  <c r="N28" i="9" s="1"/>
  <c r="H26" i="9"/>
  <c r="N26" i="9" s="1"/>
  <c r="H24" i="9"/>
  <c r="N24" i="9" s="1"/>
  <c r="G40" i="9"/>
  <c r="N33" i="9"/>
  <c r="H23" i="9"/>
  <c r="H22" i="9"/>
  <c r="N23" i="9" l="1"/>
  <c r="N25" i="9"/>
  <c r="I32" i="9"/>
  <c r="I41" i="9" s="1"/>
  <c r="N36" i="9"/>
  <c r="N40" i="9" s="1"/>
  <c r="N30" i="9"/>
  <c r="N22" i="9"/>
  <c r="G41" i="9"/>
  <c r="H32" i="9"/>
  <c r="H41" i="9" s="1"/>
  <c r="N32" i="9" l="1"/>
  <c r="N41" i="9" s="1"/>
</calcChain>
</file>

<file path=xl/sharedStrings.xml><?xml version="1.0" encoding="utf-8"?>
<sst xmlns="http://schemas.openxmlformats.org/spreadsheetml/2006/main" count="70" uniqueCount="63">
  <si>
    <t>Тростянецької міської ради</t>
  </si>
  <si>
    <t>Міський голова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</si>
  <si>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</si>
  <si>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</si>
  <si>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</si>
  <si>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</si>
  <si>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</si>
  <si>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</si>
  <si>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</t>
  </si>
  <si>
    <t>Головний бухгалтер</t>
  </si>
  <si>
    <t xml:space="preserve">ШТАТНИЙ РОЗПИС </t>
  </si>
  <si>
    <t>Секретар-друкарка</t>
  </si>
  <si>
    <t xml:space="preserve">Директор </t>
  </si>
  <si>
    <t>Методист</t>
  </si>
  <si>
    <t>Культорганізатор</t>
  </si>
  <si>
    <t>Акомпаніатор</t>
  </si>
  <si>
    <t>Гардеробник</t>
  </si>
  <si>
    <t xml:space="preserve">Водій  </t>
  </si>
  <si>
    <t>Костюмер</t>
  </si>
  <si>
    <t>за місячним фондом заробітної плати</t>
  </si>
  <si>
    <t>95%*</t>
  </si>
  <si>
    <t>*95% від посадового окладу директора</t>
  </si>
  <si>
    <t>Робітник з комплексного обслуговування й ремонту будівель</t>
  </si>
  <si>
    <t xml:space="preserve">Завідувач господарства </t>
  </si>
  <si>
    <t>Надбавки</t>
  </si>
  <si>
    <t>Сума</t>
  </si>
  <si>
    <t>Доплата</t>
  </si>
  <si>
    <t>шкідливі</t>
  </si>
  <si>
    <t>нічні</t>
  </si>
  <si>
    <t>святкові, понаднормові</t>
  </si>
  <si>
    <t>окладів</t>
  </si>
  <si>
    <t>**</t>
  </si>
  <si>
    <t>Заступник директора</t>
  </si>
  <si>
    <t>Завідуючий відділом</t>
  </si>
  <si>
    <t>Керівник гуртка</t>
  </si>
  <si>
    <t>Прибиральник службового приміщеня</t>
  </si>
  <si>
    <t xml:space="preserve">Комунальний заклад позашкільної освіти </t>
  </si>
  <si>
    <t>Тростянецької міської ради  "Палац дітей та юнацтва"</t>
  </si>
  <si>
    <t>Наказ  № 102 від 15.04.1993 р.</t>
  </si>
  <si>
    <t>Всього:</t>
  </si>
  <si>
    <t>Разом:</t>
  </si>
  <si>
    <t>Постанова КМ № 78 надбавка за вислугу років, доплати **</t>
  </si>
  <si>
    <t>** згідно тарифікаційних списків</t>
  </si>
  <si>
    <t>мінім.з/пл</t>
  </si>
  <si>
    <t>01,01,20</t>
  </si>
  <si>
    <t>Постанова КМ №373 від 23.03.2011р.</t>
  </si>
  <si>
    <t>01,09,20</t>
  </si>
  <si>
    <t>до рішення виконавчого комітету</t>
  </si>
  <si>
    <t>ПОГОДЖЕНО</t>
  </si>
  <si>
    <t>ЗАТВЕРДЖЕНО</t>
  </si>
  <si>
    <t>________________           Юрій БОВА</t>
  </si>
  <si>
    <t>Антоніна ДЕРЕВЯНЧЕНКО</t>
  </si>
  <si>
    <t>Сергій СТОЛЯРЕНКО</t>
  </si>
  <si>
    <t xml:space="preserve">Начальник  фінансового управління  </t>
  </si>
  <si>
    <t>Практичний психолог</t>
  </si>
  <si>
    <t>штат у кількості 54,61 штатних одиниць</t>
  </si>
  <si>
    <t>____________ Марина СУБОТ</t>
  </si>
  <si>
    <t>______________Анна ЗУБОВА</t>
  </si>
  <si>
    <t>за посадовими окладами 448727,87 гривень</t>
  </si>
  <si>
    <t>Начальник відділу освіти</t>
  </si>
  <si>
    <t>з 01 січня 2025 року</t>
  </si>
  <si>
    <t>Додаток  13</t>
  </si>
  <si>
    <t xml:space="preserve">від 21 січня 2025 року № 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</si>
</sst>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 applyAlignment="1"/>
    <xf numFmtId="0" fontId="3" fillId="0" borderId="0" xfId="1" applyFont="1" applyAlignment="1"/>
    <xf numFmtId="0" fontId="5" fillId="0" borderId="0" xfId="1" applyFont="1" applyAlignment="1"/>
    <xf numFmtId="0" fontId="4" fillId="0" borderId="0" xfId="1" applyFont="1"/>
    <xf numFmtId="0" fontId="3" fillId="2" borderId="0" xfId="1" applyFont="1" applyFill="1" applyBorder="1" applyAlignment="1">
      <alignment horizontal="center" vertical="top" wrapText="1"/>
    </xf>
    <xf numFmtId="0" fontId="7" fillId="2" borderId="0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2" fontId="6" fillId="2" borderId="0" xfId="1" applyNumberFormat="1" applyFont="1" applyFill="1" applyBorder="1" applyAlignment="1">
      <alignment horizontal="center" vertical="top" wrapText="1"/>
    </xf>
    <xf numFmtId="2" fontId="3" fillId="0" borderId="0" xfId="1" applyNumberFormat="1" applyFont="1" applyBorder="1" applyAlignment="1">
      <alignment horizontal="center" vertical="top" wrapText="1"/>
    </xf>
    <xf numFmtId="0" fontId="5" fillId="0" borderId="0" xfId="1" applyFont="1" applyAlignment="1">
      <alignment horizontal="left" indent="4"/>
    </xf>
    <xf numFmtId="0" fontId="4" fillId="0" borderId="0" xfId="1" applyFont="1" applyAlignment="1">
      <alignment horizontal="left" indent="4"/>
    </xf>
    <xf numFmtId="0" fontId="8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3" fontId="3" fillId="0" borderId="0" xfId="0" applyNumberFormat="1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0" fontId="7" fillId="0" borderId="1" xfId="0" applyFont="1" applyBorder="1" applyAlignment="1">
      <alignment horizontal="center" vertical="top" wrapText="1"/>
    </xf>
    <xf numFmtId="4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vertical="top" wrapText="1"/>
    </xf>
    <xf numFmtId="0" fontId="9" fillId="0" borderId="1" xfId="0" applyFont="1" applyBorder="1" applyAlignment="1">
      <alignment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top" wrapText="1"/>
    </xf>
    <xf numFmtId="0" fontId="6" fillId="0" borderId="3" xfId="1" applyFont="1" applyBorder="1" applyAlignment="1">
      <alignment vertical="top" wrapText="1"/>
    </xf>
    <xf numFmtId="0" fontId="9" fillId="0" borderId="3" xfId="0" applyFont="1" applyFill="1" applyBorder="1" applyAlignment="1">
      <alignment vertical="center"/>
    </xf>
    <xf numFmtId="4" fontId="6" fillId="0" borderId="3" xfId="1" applyNumberFormat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center"/>
    </xf>
    <xf numFmtId="2" fontId="10" fillId="3" borderId="2" xfId="0" applyNumberFormat="1" applyFont="1" applyFill="1" applyBorder="1" applyAlignment="1">
      <alignment vertical="center"/>
    </xf>
    <xf numFmtId="0" fontId="4" fillId="3" borderId="1" xfId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wrapText="1"/>
    </xf>
    <xf numFmtId="0" fontId="1" fillId="0" borderId="0" xfId="1" applyFill="1"/>
    <xf numFmtId="0" fontId="4" fillId="0" borderId="0" xfId="1" applyFont="1" applyFill="1" applyBorder="1" applyAlignment="1">
      <alignment vertical="top" wrapText="1"/>
    </xf>
    <xf numFmtId="0" fontId="4" fillId="0" borderId="0" xfId="0" applyFont="1" applyFill="1" applyBorder="1" applyAlignment="1">
      <alignment wrapText="1"/>
    </xf>
    <xf numFmtId="0" fontId="4" fillId="0" borderId="0" xfId="1" applyFont="1" applyFill="1" applyBorder="1" applyAlignment="1">
      <alignment vertical="center" wrapText="1"/>
    </xf>
    <xf numFmtId="164" fontId="3" fillId="0" borderId="0" xfId="1" applyNumberFormat="1" applyFont="1" applyFill="1" applyBorder="1" applyAlignment="1">
      <alignment vertical="center" wrapText="1"/>
    </xf>
    <xf numFmtId="4" fontId="3" fillId="0" borderId="0" xfId="1" applyNumberFormat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0" xfId="1" applyFont="1" applyAlignment="1">
      <alignment horizontal="left"/>
    </xf>
    <xf numFmtId="0" fontId="0" fillId="0" borderId="1" xfId="0" applyBorder="1"/>
    <xf numFmtId="1" fontId="6" fillId="0" borderId="1" xfId="0" applyNumberFormat="1" applyFont="1" applyBorder="1"/>
    <xf numFmtId="1" fontId="6" fillId="0" borderId="1" xfId="0" applyNumberFormat="1" applyFont="1" applyFill="1" applyBorder="1"/>
    <xf numFmtId="0" fontId="3" fillId="4" borderId="0" xfId="0" applyFont="1" applyFill="1"/>
    <xf numFmtId="14" fontId="3" fillId="4" borderId="0" xfId="0" applyNumberFormat="1" applyFont="1" applyFill="1"/>
    <xf numFmtId="1" fontId="2" fillId="4" borderId="0" xfId="0" applyNumberFormat="1" applyFont="1" applyFill="1" applyBorder="1"/>
    <xf numFmtId="1" fontId="2" fillId="5" borderId="1" xfId="0" applyNumberFormat="1" applyFont="1" applyFill="1" applyBorder="1"/>
    <xf numFmtId="0" fontId="0" fillId="5" borderId="1" xfId="0" applyFill="1" applyBorder="1"/>
    <xf numFmtId="1" fontId="2" fillId="5" borderId="1" xfId="0" applyNumberFormat="1" applyFont="1" applyFill="1" applyBorder="1" applyAlignment="1"/>
    <xf numFmtId="2" fontId="10" fillId="3" borderId="2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/>
    <xf numFmtId="0" fontId="6" fillId="5" borderId="1" xfId="1" applyFont="1" applyFill="1" applyBorder="1" applyAlignment="1">
      <alignment vertical="top" wrapText="1"/>
    </xf>
    <xf numFmtId="0" fontId="6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vertical="center"/>
    </xf>
    <xf numFmtId="4" fontId="6" fillId="5" borderId="1" xfId="1" applyNumberFormat="1" applyFont="1" applyFill="1" applyBorder="1" applyAlignment="1">
      <alignment horizontal="center" vertical="center" wrapText="1"/>
    </xf>
    <xf numFmtId="3" fontId="6" fillId="5" borderId="1" xfId="1" applyNumberFormat="1" applyFont="1" applyFill="1" applyBorder="1" applyAlignment="1">
      <alignment horizontal="center" vertical="center" wrapText="1"/>
    </xf>
    <xf numFmtId="2" fontId="6" fillId="5" borderId="0" xfId="1" applyNumberFormat="1" applyFont="1" applyFill="1" applyBorder="1" applyAlignment="1">
      <alignment horizontal="center" vertical="top" wrapText="1"/>
    </xf>
    <xf numFmtId="0" fontId="1" fillId="5" borderId="0" xfId="1" applyFill="1"/>
    <xf numFmtId="0" fontId="6" fillId="5" borderId="1" xfId="0" applyFont="1" applyFill="1" applyBorder="1" applyAlignment="1">
      <alignment vertical="center"/>
    </xf>
    <xf numFmtId="0" fontId="6" fillId="5" borderId="2" xfId="1" applyFont="1" applyFill="1" applyBorder="1" applyAlignment="1">
      <alignment vertical="top" wrapText="1"/>
    </xf>
    <xf numFmtId="0" fontId="6" fillId="5" borderId="2" xfId="0" applyFont="1" applyFill="1" applyBorder="1" applyAlignment="1">
      <alignment wrapText="1"/>
    </xf>
    <xf numFmtId="0" fontId="6" fillId="5" borderId="2" xfId="0" applyFont="1" applyFill="1" applyBorder="1" applyAlignment="1">
      <alignment vertical="center"/>
    </xf>
    <xf numFmtId="4" fontId="6" fillId="5" borderId="2" xfId="1" applyNumberFormat="1" applyFont="1" applyFill="1" applyBorder="1" applyAlignment="1">
      <alignment horizontal="center" vertical="center" wrapText="1"/>
    </xf>
    <xf numFmtId="3" fontId="6" fillId="5" borderId="2" xfId="1" applyNumberFormat="1" applyFont="1" applyFill="1" applyBorder="1" applyAlignment="1">
      <alignment horizontal="center" vertical="center" wrapText="1"/>
    </xf>
    <xf numFmtId="4" fontId="1" fillId="0" borderId="0" xfId="1" applyNumberFormat="1"/>
    <xf numFmtId="1" fontId="6" fillId="5" borderId="1" xfId="0" applyNumberFormat="1" applyFont="1" applyFill="1" applyBorder="1"/>
    <xf numFmtId="0" fontId="3" fillId="5" borderId="1" xfId="0" applyFont="1" applyFill="1" applyBorder="1"/>
    <xf numFmtId="0" fontId="6" fillId="5" borderId="1" xfId="1" applyFont="1" applyFill="1" applyBorder="1" applyAlignment="1">
      <alignment horizontal="right" vertical="center"/>
    </xf>
    <xf numFmtId="4" fontId="6" fillId="2" borderId="0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0" xfId="0" applyNumberFormat="1" applyFont="1"/>
    <xf numFmtId="3" fontId="11" fillId="0" borderId="0" xfId="0" applyNumberFormat="1" applyFont="1"/>
    <xf numFmtId="0" fontId="11" fillId="0" borderId="0" xfId="0" applyFont="1"/>
    <xf numFmtId="4" fontId="11" fillId="0" borderId="0" xfId="0" applyNumberFormat="1" applyFont="1" applyBorder="1"/>
    <xf numFmtId="4" fontId="11" fillId="0" borderId="0" xfId="0" applyNumberFormat="1" applyFont="1"/>
    <xf numFmtId="0" fontId="6" fillId="0" borderId="0" xfId="1" applyFont="1"/>
    <xf numFmtId="2" fontId="6" fillId="5" borderId="2" xfId="0" applyNumberFormat="1" applyFont="1" applyFill="1" applyBorder="1" applyAlignment="1">
      <alignment vertical="center"/>
    </xf>
    <xf numFmtId="0" fontId="5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5" fillId="0" borderId="6" xfId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G19" sqref="G19"/>
    </sheetView>
  </sheetViews>
  <sheetFormatPr defaultRowHeight="15" x14ac:dyDescent="0.25"/>
  <cols>
    <col min="2" max="2" width="9.85546875" bestFit="1" customWidth="1"/>
  </cols>
  <sheetData>
    <row r="1" spans="1:5" x14ac:dyDescent="0.25">
      <c r="A1">
        <v>1</v>
      </c>
      <c r="B1" s="61">
        <v>3195</v>
      </c>
      <c r="C1" s="61">
        <v>2893</v>
      </c>
      <c r="D1" s="68">
        <v>2983</v>
      </c>
      <c r="E1" s="68">
        <v>3195</v>
      </c>
    </row>
    <row r="2" spans="1:5" x14ac:dyDescent="0.25">
      <c r="A2">
        <v>2</v>
      </c>
      <c r="B2" s="61">
        <v>3483</v>
      </c>
      <c r="C2" s="61">
        <v>3153</v>
      </c>
      <c r="D2" s="68">
        <v>3251</v>
      </c>
      <c r="E2" s="67">
        <v>3483</v>
      </c>
    </row>
    <row r="3" spans="1:5" x14ac:dyDescent="0.25">
      <c r="A3">
        <v>3</v>
      </c>
      <c r="B3" s="61">
        <v>3770</v>
      </c>
      <c r="C3" s="61">
        <v>3414</v>
      </c>
      <c r="D3" s="68">
        <v>3520</v>
      </c>
      <c r="E3" s="67">
        <v>3770</v>
      </c>
    </row>
    <row r="4" spans="1:5" x14ac:dyDescent="0.25">
      <c r="A4">
        <v>4</v>
      </c>
      <c r="B4" s="61">
        <v>4058</v>
      </c>
      <c r="C4" s="61">
        <v>3674</v>
      </c>
      <c r="D4" s="68">
        <v>3788</v>
      </c>
      <c r="E4" s="67">
        <v>4058</v>
      </c>
    </row>
    <row r="5" spans="1:5" x14ac:dyDescent="0.25">
      <c r="A5">
        <v>5</v>
      </c>
      <c r="B5" s="61">
        <v>4345</v>
      </c>
      <c r="C5" s="61">
        <v>3934</v>
      </c>
      <c r="D5" s="68">
        <v>4057</v>
      </c>
      <c r="E5" s="67">
        <v>4345</v>
      </c>
    </row>
    <row r="6" spans="1:5" x14ac:dyDescent="0.25">
      <c r="A6">
        <v>6</v>
      </c>
      <c r="B6" s="62">
        <v>4633</v>
      </c>
      <c r="C6" s="62">
        <v>4195</v>
      </c>
      <c r="D6" s="86">
        <v>4325</v>
      </c>
      <c r="E6" s="67">
        <v>4633</v>
      </c>
    </row>
    <row r="7" spans="1:5" x14ac:dyDescent="0.25">
      <c r="A7">
        <v>7</v>
      </c>
      <c r="B7" s="63">
        <v>4920</v>
      </c>
      <c r="C7" s="63">
        <v>4455</v>
      </c>
      <c r="D7" s="86">
        <v>4594</v>
      </c>
      <c r="E7" s="67">
        <v>4920</v>
      </c>
    </row>
    <row r="8" spans="1:5" x14ac:dyDescent="0.25">
      <c r="A8">
        <v>8</v>
      </c>
      <c r="B8" s="63">
        <v>5240</v>
      </c>
      <c r="C8" s="63">
        <v>4745</v>
      </c>
      <c r="D8" s="86">
        <v>4892</v>
      </c>
      <c r="E8" s="67">
        <v>5240</v>
      </c>
    </row>
    <row r="9" spans="1:5" x14ac:dyDescent="0.25">
      <c r="A9">
        <v>9</v>
      </c>
      <c r="B9" s="63">
        <v>5527</v>
      </c>
      <c r="C9" s="63">
        <v>5005</v>
      </c>
      <c r="D9" s="86">
        <v>5161</v>
      </c>
      <c r="E9" s="67">
        <v>5527</v>
      </c>
    </row>
    <row r="10" spans="1:5" x14ac:dyDescent="0.25">
      <c r="A10">
        <v>10</v>
      </c>
      <c r="B10" s="63">
        <v>5815</v>
      </c>
      <c r="C10" s="63">
        <v>5265</v>
      </c>
      <c r="D10" s="86">
        <v>5429</v>
      </c>
      <c r="E10" s="67">
        <v>5815</v>
      </c>
    </row>
    <row r="11" spans="1:5" x14ac:dyDescent="0.25">
      <c r="A11">
        <v>11</v>
      </c>
      <c r="B11" s="63">
        <v>6294</v>
      </c>
      <c r="C11" s="63">
        <v>5699</v>
      </c>
      <c r="D11" s="86">
        <v>5877</v>
      </c>
      <c r="E11" s="67">
        <v>6294</v>
      </c>
    </row>
    <row r="12" spans="1:5" x14ac:dyDescent="0.25">
      <c r="A12">
        <v>12</v>
      </c>
      <c r="B12" s="63">
        <v>6773</v>
      </c>
      <c r="C12" s="63">
        <v>6133</v>
      </c>
      <c r="D12" s="86">
        <v>6324</v>
      </c>
      <c r="E12" s="67">
        <v>6773</v>
      </c>
    </row>
    <row r="13" spans="1:5" x14ac:dyDescent="0.25">
      <c r="A13">
        <v>13</v>
      </c>
      <c r="B13" s="63">
        <v>7253</v>
      </c>
      <c r="C13" s="63">
        <v>6567</v>
      </c>
      <c r="D13" s="86">
        <v>6771</v>
      </c>
      <c r="E13" s="67">
        <v>7253</v>
      </c>
    </row>
    <row r="14" spans="1:5" x14ac:dyDescent="0.25">
      <c r="A14">
        <v>14</v>
      </c>
      <c r="B14" s="63">
        <v>7732</v>
      </c>
      <c r="C14" s="63">
        <v>7001</v>
      </c>
      <c r="D14" s="86">
        <v>7219</v>
      </c>
      <c r="E14" s="67">
        <v>7732</v>
      </c>
    </row>
    <row r="15" spans="1:5" x14ac:dyDescent="0.25">
      <c r="A15">
        <v>15</v>
      </c>
      <c r="B15" s="63">
        <v>8243</v>
      </c>
      <c r="C15" s="63">
        <v>7464</v>
      </c>
      <c r="D15" s="86">
        <v>7696</v>
      </c>
      <c r="E15" s="67">
        <v>8243</v>
      </c>
    </row>
    <row r="16" spans="1:5" x14ac:dyDescent="0.25">
      <c r="A16">
        <v>16</v>
      </c>
      <c r="B16" s="63">
        <v>8914</v>
      </c>
      <c r="C16" s="63">
        <v>8071</v>
      </c>
      <c r="D16" s="86">
        <v>8323</v>
      </c>
      <c r="E16" s="67">
        <v>8914</v>
      </c>
    </row>
    <row r="17" spans="1:5" x14ac:dyDescent="0.25">
      <c r="A17">
        <v>17</v>
      </c>
      <c r="B17" s="71">
        <v>9585</v>
      </c>
      <c r="C17" s="71">
        <v>8679</v>
      </c>
      <c r="D17" s="67">
        <v>8949</v>
      </c>
      <c r="E17" s="67">
        <v>9585</v>
      </c>
    </row>
    <row r="18" spans="1:5" x14ac:dyDescent="0.25">
      <c r="A18">
        <v>18</v>
      </c>
      <c r="B18" s="87">
        <v>9287</v>
      </c>
      <c r="C18" s="87">
        <v>9287</v>
      </c>
      <c r="D18" s="87">
        <v>9575</v>
      </c>
      <c r="E18" s="87">
        <v>10256</v>
      </c>
    </row>
    <row r="19" spans="1:5" x14ac:dyDescent="0.25">
      <c r="A19">
        <v>19</v>
      </c>
      <c r="B19" s="69"/>
      <c r="C19" s="69"/>
      <c r="D19" s="69"/>
      <c r="E19" s="69"/>
    </row>
    <row r="20" spans="1:5" x14ac:dyDescent="0.25">
      <c r="A20" t="s">
        <v>43</v>
      </c>
      <c r="B20" s="64">
        <v>6500</v>
      </c>
      <c r="C20" s="64">
        <v>6500</v>
      </c>
      <c r="D20" s="64">
        <v>6700</v>
      </c>
      <c r="E20" s="64">
        <v>7176</v>
      </c>
    </row>
    <row r="21" spans="1:5" x14ac:dyDescent="0.25">
      <c r="A21" t="s">
        <v>4</v>
      </c>
      <c r="B21" s="65">
        <v>44531</v>
      </c>
      <c r="D21" s="65" t="s">
        <v>44</v>
      </c>
      <c r="E21" s="65" t="s">
        <v>46</v>
      </c>
    </row>
    <row r="22" spans="1:5" x14ac:dyDescent="0.25">
      <c r="D22" s="66"/>
    </row>
    <row r="23" spans="1:5" x14ac:dyDescent="0.25">
      <c r="D23" s="66"/>
    </row>
    <row r="24" spans="1:5" x14ac:dyDescent="0.25">
      <c r="D24" s="6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fitToPage="1"/>
  </sheetPr>
  <dimension ref="A1:GS49"/>
  <sheetViews>
    <sheetView tabSelected="1" view="pageBreakPreview" zoomScale="95" zoomScaleNormal="95" zoomScaleSheetLayoutView="95" workbookViewId="0">
      <selection activeCell="N7" sqref="N7"/>
    </sheetView>
  </sheetViews>
  <sheetFormatPr defaultColWidth="2.42578125" defaultRowHeight="12.75" x14ac:dyDescent="0.2"/>
  <cols>
    <col min="1" max="1" width="2.42578125" style="2" customWidth="1"/>
    <col min="2" max="2" width="4.140625" style="2" customWidth="1"/>
    <col min="3" max="3" width="24.140625" style="2" customWidth="1"/>
    <col min="4" max="4" width="6.5703125" style="2" customWidth="1"/>
    <col min="5" max="5" width="6.7109375" style="2" customWidth="1"/>
    <col min="6" max="6" width="10.28515625" style="2" customWidth="1"/>
    <col min="7" max="7" width="11" style="2" customWidth="1"/>
    <col min="8" max="10" width="11.85546875" style="2" customWidth="1"/>
    <col min="11" max="11" width="7.28515625" style="2" customWidth="1"/>
    <col min="12" max="12" width="4.85546875" style="2" customWidth="1"/>
    <col min="13" max="13" width="7.5703125" style="2" customWidth="1"/>
    <col min="14" max="14" width="16.5703125" style="2" customWidth="1"/>
    <col min="15" max="15" width="10.5703125" style="2" customWidth="1"/>
    <col min="16" max="16" width="11.7109375" style="2" customWidth="1"/>
    <col min="17" max="255" width="9.140625" style="2" customWidth="1"/>
    <col min="256" max="16384" width="2.42578125" style="2"/>
  </cols>
  <sheetData>
    <row r="1" spans="1:201" x14ac:dyDescent="0.2">
      <c r="N1" s="23"/>
    </row>
    <row r="2" spans="1:201" s="22" customFormat="1" ht="15" x14ac:dyDescent="0.25">
      <c r="A2" s="18"/>
      <c r="B2" s="18"/>
      <c r="C2" s="19"/>
      <c r="D2" s="21"/>
      <c r="E2" s="20"/>
      <c r="F2" s="30"/>
      <c r="G2" s="30"/>
      <c r="J2" s="23" t="s">
        <v>61</v>
      </c>
      <c r="K2" s="23"/>
      <c r="L2" s="23"/>
      <c r="M2" s="23"/>
      <c r="N2" s="23"/>
      <c r="O2" s="23"/>
      <c r="P2" s="27"/>
      <c r="Q2" s="24"/>
      <c r="S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</row>
    <row r="3" spans="1:201" s="22" customFormat="1" ht="15" x14ac:dyDescent="0.25">
      <c r="A3" s="18"/>
      <c r="B3" s="18"/>
      <c r="C3" s="19"/>
      <c r="D3" s="20"/>
      <c r="E3" s="21"/>
      <c r="H3" s="23"/>
      <c r="I3" s="23"/>
      <c r="J3" s="18" t="s">
        <v>47</v>
      </c>
      <c r="K3" s="18"/>
      <c r="L3" s="18"/>
      <c r="M3" s="23"/>
      <c r="N3" s="23"/>
      <c r="P3" s="24"/>
      <c r="Q3" s="24"/>
      <c r="S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</row>
    <row r="4" spans="1:201" s="22" customFormat="1" ht="15" x14ac:dyDescent="0.25">
      <c r="A4" s="18"/>
      <c r="B4" s="18"/>
      <c r="C4" s="19"/>
      <c r="D4" s="20"/>
      <c r="E4" s="21"/>
      <c r="H4" s="23"/>
      <c r="I4" s="23"/>
      <c r="J4" s="18" t="s">
        <v>0</v>
      </c>
      <c r="K4" s="18"/>
      <c r="L4" s="18"/>
      <c r="M4" s="23"/>
      <c r="N4" s="23"/>
      <c r="P4" s="24"/>
      <c r="Q4" s="24"/>
      <c r="S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</row>
    <row r="5" spans="1:201" s="22" customFormat="1" ht="15" x14ac:dyDescent="0.25">
      <c r="A5" s="18"/>
      <c r="B5" s="18"/>
      <c r="C5" s="19"/>
      <c r="D5" s="20"/>
      <c r="E5" s="21"/>
      <c r="H5" s="23"/>
      <c r="I5" s="23"/>
      <c r="J5" s="18" t="s">
        <v>62</v>
      </c>
      <c r="K5" s="18"/>
      <c r="L5" s="18"/>
      <c r="M5" s="23"/>
      <c r="N5" s="23"/>
      <c r="P5" s="24"/>
      <c r="Q5" s="24"/>
      <c r="S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</row>
    <row r="6" spans="1:201" s="22" customFormat="1" ht="15" x14ac:dyDescent="0.25">
      <c r="A6" s="18"/>
      <c r="B6" s="18"/>
      <c r="C6" s="19"/>
      <c r="D6" s="20"/>
      <c r="E6" s="21"/>
      <c r="H6" s="23"/>
      <c r="I6" s="23"/>
      <c r="J6" s="23"/>
      <c r="K6" s="23"/>
      <c r="L6" s="23"/>
      <c r="M6" s="23"/>
      <c r="N6" s="23"/>
      <c r="P6" s="24"/>
      <c r="Q6" s="24"/>
      <c r="S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</row>
    <row r="7" spans="1:201" s="22" customFormat="1" ht="15" x14ac:dyDescent="0.25">
      <c r="A7" s="25" t="s">
        <v>48</v>
      </c>
      <c r="B7" s="18"/>
      <c r="C7" s="19"/>
      <c r="D7" s="20"/>
      <c r="E7" s="21"/>
      <c r="F7" s="92" t="s">
        <v>48</v>
      </c>
      <c r="G7" s="93"/>
      <c r="H7" s="94"/>
      <c r="I7" s="23"/>
      <c r="J7" s="28" t="s">
        <v>49</v>
      </c>
      <c r="K7" s="23"/>
      <c r="L7" s="23"/>
      <c r="M7" s="23"/>
      <c r="N7" s="23"/>
      <c r="P7" s="24"/>
      <c r="Q7" s="24"/>
      <c r="S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</row>
    <row r="8" spans="1:201" s="22" customFormat="1" ht="15" x14ac:dyDescent="0.25">
      <c r="A8" s="91" t="s">
        <v>53</v>
      </c>
      <c r="B8" s="91"/>
      <c r="C8" s="19"/>
      <c r="D8" s="26"/>
      <c r="E8" s="20"/>
      <c r="F8" s="26" t="s">
        <v>59</v>
      </c>
      <c r="G8" s="92"/>
      <c r="H8" s="95"/>
      <c r="I8" s="28"/>
      <c r="J8" s="28" t="s">
        <v>55</v>
      </c>
      <c r="K8" s="28"/>
      <c r="L8" s="28"/>
      <c r="M8" s="28"/>
      <c r="N8" s="28"/>
      <c r="P8" s="24"/>
      <c r="Q8" s="24"/>
      <c r="S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</row>
    <row r="9" spans="1:201" s="22" customFormat="1" ht="15" x14ac:dyDescent="0.25">
      <c r="A9" s="91" t="s">
        <v>0</v>
      </c>
      <c r="B9" s="91"/>
      <c r="C9" s="19"/>
      <c r="D9" s="29"/>
      <c r="E9" s="20"/>
      <c r="F9" s="26" t="s">
        <v>0</v>
      </c>
      <c r="G9" s="92"/>
      <c r="H9" s="95"/>
      <c r="I9" s="23"/>
      <c r="J9" s="23" t="s">
        <v>19</v>
      </c>
      <c r="K9" s="23"/>
      <c r="L9" s="23"/>
      <c r="M9" s="23"/>
      <c r="N9" s="23"/>
      <c r="P9" s="24"/>
      <c r="Q9" s="24"/>
      <c r="S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</row>
    <row r="10" spans="1:201" s="22" customFormat="1" ht="15" x14ac:dyDescent="0.25">
      <c r="A10" s="25"/>
      <c r="B10" s="25"/>
      <c r="C10" s="19"/>
      <c r="D10" s="29"/>
      <c r="E10" s="20"/>
      <c r="F10" s="26"/>
      <c r="G10" s="92"/>
      <c r="H10" s="95"/>
      <c r="I10" s="23"/>
      <c r="J10" s="23" t="s">
        <v>58</v>
      </c>
      <c r="K10" s="23"/>
      <c r="L10" s="23"/>
      <c r="M10" s="23"/>
      <c r="N10" s="23"/>
      <c r="P10" s="24"/>
      <c r="Q10" s="24"/>
      <c r="S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</row>
    <row r="11" spans="1:201" s="22" customFormat="1" ht="15" x14ac:dyDescent="0.25">
      <c r="A11" s="25"/>
      <c r="B11" s="25"/>
      <c r="C11" s="19"/>
      <c r="E11" s="20"/>
      <c r="F11" s="94"/>
      <c r="G11" s="92"/>
      <c r="H11" s="95"/>
      <c r="I11" s="23"/>
      <c r="J11" s="28" t="s">
        <v>1</v>
      </c>
      <c r="K11" s="28"/>
      <c r="L11" s="28"/>
      <c r="M11" s="28"/>
      <c r="N11" s="23"/>
      <c r="P11" s="24"/>
      <c r="Q11" s="24"/>
      <c r="S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</row>
    <row r="12" spans="1:201" s="22" customFormat="1" ht="15" x14ac:dyDescent="0.25">
      <c r="A12" s="25" t="s">
        <v>56</v>
      </c>
      <c r="B12" s="25"/>
      <c r="C12" s="19"/>
      <c r="D12" s="29"/>
      <c r="E12" s="20"/>
      <c r="F12" s="26" t="s">
        <v>57</v>
      </c>
      <c r="G12" s="92"/>
      <c r="H12" s="96"/>
      <c r="I12" s="23"/>
      <c r="J12" s="28" t="s">
        <v>50</v>
      </c>
      <c r="K12" s="28"/>
      <c r="L12" s="28"/>
      <c r="M12" s="28"/>
      <c r="N12" s="23"/>
    </row>
    <row r="13" spans="1:201" x14ac:dyDescent="0.2">
      <c r="B13" s="16"/>
      <c r="C13" s="16"/>
      <c r="D13" s="4"/>
      <c r="E13" s="4"/>
      <c r="F13" s="100"/>
      <c r="G13" s="100"/>
      <c r="H13" s="100"/>
      <c r="I13" s="100"/>
      <c r="J13" s="100"/>
      <c r="K13" s="100"/>
      <c r="L13" s="100"/>
      <c r="M13" s="100"/>
      <c r="N13" s="100"/>
      <c r="O13" s="15"/>
    </row>
    <row r="14" spans="1:201" x14ac:dyDescent="0.2">
      <c r="B14" s="16"/>
      <c r="C14" s="16"/>
      <c r="D14" s="4"/>
      <c r="E14" s="4"/>
      <c r="F14" s="17"/>
      <c r="G14" s="17"/>
      <c r="H14" s="17"/>
      <c r="I14" s="60"/>
      <c r="J14" s="17"/>
      <c r="K14" s="17"/>
      <c r="L14" s="17"/>
      <c r="M14" s="17"/>
      <c r="N14" s="17"/>
      <c r="O14" s="15"/>
    </row>
    <row r="15" spans="1:201" ht="18.75" x14ac:dyDescent="0.3">
      <c r="B15" s="99" t="s">
        <v>10</v>
      </c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5"/>
    </row>
    <row r="16" spans="1:201" ht="18.75" x14ac:dyDescent="0.3">
      <c r="B16" s="99" t="s">
        <v>36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5"/>
    </row>
    <row r="17" spans="2:15" ht="18.75" x14ac:dyDescent="0.3">
      <c r="B17" s="99" t="s">
        <v>37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5"/>
    </row>
    <row r="18" spans="2:15" ht="18.75" x14ac:dyDescent="0.3">
      <c r="B18" s="101" t="s">
        <v>60</v>
      </c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5"/>
    </row>
    <row r="19" spans="2:15" ht="14.25" customHeight="1" x14ac:dyDescent="0.2">
      <c r="B19" s="102" t="s">
        <v>2</v>
      </c>
      <c r="C19" s="102" t="s">
        <v>3</v>
      </c>
      <c r="D19" s="102" t="s">
        <v>4</v>
      </c>
      <c r="E19" s="102" t="s">
        <v>5</v>
      </c>
      <c r="F19" s="102" t="s">
        <v>6</v>
      </c>
      <c r="G19" s="9" t="s">
        <v>25</v>
      </c>
      <c r="H19" s="103" t="s">
        <v>24</v>
      </c>
      <c r="I19" s="104"/>
      <c r="J19" s="105"/>
      <c r="K19" s="106" t="s">
        <v>26</v>
      </c>
      <c r="L19" s="107"/>
      <c r="M19" s="108"/>
      <c r="N19" s="102" t="s">
        <v>7</v>
      </c>
      <c r="O19" s="7"/>
    </row>
    <row r="20" spans="2:15" ht="78.75" customHeight="1" x14ac:dyDescent="0.2">
      <c r="B20" s="102"/>
      <c r="C20" s="102"/>
      <c r="D20" s="102"/>
      <c r="E20" s="102"/>
      <c r="F20" s="102"/>
      <c r="G20" s="9" t="s">
        <v>30</v>
      </c>
      <c r="H20" s="9" t="s">
        <v>41</v>
      </c>
      <c r="I20" s="59" t="s">
        <v>45</v>
      </c>
      <c r="J20" s="9" t="s">
        <v>38</v>
      </c>
      <c r="K20" s="31" t="s">
        <v>27</v>
      </c>
      <c r="L20" s="31" t="s">
        <v>28</v>
      </c>
      <c r="M20" s="31" t="s">
        <v>29</v>
      </c>
      <c r="N20" s="102"/>
      <c r="O20" s="8"/>
    </row>
    <row r="21" spans="2:15" ht="16.5" customHeight="1" x14ac:dyDescent="0.2">
      <c r="B21" s="9">
        <v>1</v>
      </c>
      <c r="C21" s="9">
        <v>2</v>
      </c>
      <c r="D21" s="9">
        <v>4</v>
      </c>
      <c r="E21" s="9">
        <v>3</v>
      </c>
      <c r="F21" s="9">
        <v>5</v>
      </c>
      <c r="G21" s="9">
        <v>6</v>
      </c>
      <c r="H21" s="9">
        <v>7</v>
      </c>
      <c r="I21" s="59">
        <v>8</v>
      </c>
      <c r="J21" s="9">
        <v>9</v>
      </c>
      <c r="K21" s="9">
        <v>10</v>
      </c>
      <c r="L21" s="9">
        <v>11</v>
      </c>
      <c r="M21" s="9">
        <v>12</v>
      </c>
      <c r="N21" s="9">
        <v>13</v>
      </c>
      <c r="O21" s="8"/>
    </row>
    <row r="22" spans="2:15" s="78" customFormat="1" ht="18" customHeight="1" x14ac:dyDescent="0.25">
      <c r="B22" s="72">
        <v>1</v>
      </c>
      <c r="C22" s="73" t="s">
        <v>12</v>
      </c>
      <c r="D22" s="74">
        <v>16</v>
      </c>
      <c r="E22" s="74">
        <v>1</v>
      </c>
      <c r="F22" s="75">
        <f>Лист1!B16</f>
        <v>8914</v>
      </c>
      <c r="G22" s="75">
        <f>F22*E22</f>
        <v>8914</v>
      </c>
      <c r="H22" s="75">
        <f>G22*30%</f>
        <v>2674.2</v>
      </c>
      <c r="I22" s="75">
        <f>G22*10%</f>
        <v>891.4</v>
      </c>
      <c r="J22" s="75">
        <f>G22*20%</f>
        <v>1782.8</v>
      </c>
      <c r="K22" s="76"/>
      <c r="L22" s="76"/>
      <c r="M22" s="76"/>
      <c r="N22" s="75">
        <f t="shared" ref="N22:N30" si="0">G22+H22+K22+L22+M22+I22+J22</f>
        <v>14262.4</v>
      </c>
      <c r="O22" s="77"/>
    </row>
    <row r="23" spans="2:15" s="78" customFormat="1" ht="18" customHeight="1" x14ac:dyDescent="0.25">
      <c r="B23" s="72">
        <v>2</v>
      </c>
      <c r="C23" s="73" t="s">
        <v>32</v>
      </c>
      <c r="D23" s="88" t="s">
        <v>20</v>
      </c>
      <c r="E23" s="74">
        <v>1</v>
      </c>
      <c r="F23" s="75">
        <f>F22*95%</f>
        <v>8468.2999999999993</v>
      </c>
      <c r="G23" s="75">
        <f t="shared" ref="G23:G30" si="1">F23*E23</f>
        <v>8468.2999999999993</v>
      </c>
      <c r="H23" s="75">
        <f>G23*30%</f>
        <v>2540.4899999999998</v>
      </c>
      <c r="I23" s="75">
        <f>G23*10%</f>
        <v>846.83</v>
      </c>
      <c r="J23" s="75"/>
      <c r="K23" s="76"/>
      <c r="L23" s="76"/>
      <c r="M23" s="76"/>
      <c r="N23" s="75">
        <f t="shared" si="0"/>
        <v>11855.62</v>
      </c>
      <c r="O23" s="77"/>
    </row>
    <row r="24" spans="2:15" s="78" customFormat="1" ht="18" hidden="1" customHeight="1" x14ac:dyDescent="0.25">
      <c r="B24" s="72"/>
      <c r="C24" s="73" t="s">
        <v>13</v>
      </c>
      <c r="D24" s="79">
        <v>14</v>
      </c>
      <c r="E24" s="79"/>
      <c r="F24" s="75">
        <f>Лист1!B14</f>
        <v>7732</v>
      </c>
      <c r="G24" s="75">
        <f t="shared" si="1"/>
        <v>0</v>
      </c>
      <c r="H24" s="75">
        <f>G24*30%</f>
        <v>0</v>
      </c>
      <c r="I24" s="75">
        <f>G24*10%</f>
        <v>0</v>
      </c>
      <c r="J24" s="75"/>
      <c r="K24" s="76"/>
      <c r="L24" s="76"/>
      <c r="M24" s="76"/>
      <c r="N24" s="75">
        <f t="shared" si="0"/>
        <v>0</v>
      </c>
      <c r="O24" s="77"/>
    </row>
    <row r="25" spans="2:15" s="78" customFormat="1" ht="18" customHeight="1" x14ac:dyDescent="0.25">
      <c r="B25" s="72">
        <v>4</v>
      </c>
      <c r="C25" s="73" t="s">
        <v>13</v>
      </c>
      <c r="D25" s="79">
        <v>11</v>
      </c>
      <c r="E25" s="79">
        <v>1.5</v>
      </c>
      <c r="F25" s="75">
        <f>Лист1!B11</f>
        <v>6294</v>
      </c>
      <c r="G25" s="75">
        <f>F25*E25</f>
        <v>9441</v>
      </c>
      <c r="H25" s="75">
        <f>((F25*30%)+(F25*0.5*20%))</f>
        <v>2517.6</v>
      </c>
      <c r="I25" s="75">
        <f t="shared" ref="I25:I30" si="2">G25*10%</f>
        <v>944.1</v>
      </c>
      <c r="J25" s="75"/>
      <c r="K25" s="76"/>
      <c r="L25" s="76"/>
      <c r="M25" s="76"/>
      <c r="N25" s="75">
        <f t="shared" si="0"/>
        <v>12902.7</v>
      </c>
      <c r="O25" s="77"/>
    </row>
    <row r="26" spans="2:15" s="78" customFormat="1" ht="18" customHeight="1" x14ac:dyDescent="0.25">
      <c r="B26" s="72">
        <v>5</v>
      </c>
      <c r="C26" s="73" t="s">
        <v>13</v>
      </c>
      <c r="D26" s="79">
        <v>12</v>
      </c>
      <c r="E26" s="79">
        <v>1</v>
      </c>
      <c r="F26" s="75">
        <f>Лист1!B12</f>
        <v>6773</v>
      </c>
      <c r="G26" s="75">
        <f t="shared" si="1"/>
        <v>6773</v>
      </c>
      <c r="H26" s="75">
        <f>G26*20%</f>
        <v>1354.6</v>
      </c>
      <c r="I26" s="75">
        <f>G26*10%</f>
        <v>677.3</v>
      </c>
      <c r="J26" s="75"/>
      <c r="K26" s="76"/>
      <c r="L26" s="76"/>
      <c r="M26" s="76"/>
      <c r="N26" s="75">
        <f t="shared" si="0"/>
        <v>8804.9</v>
      </c>
      <c r="O26" s="77"/>
    </row>
    <row r="27" spans="2:15" s="78" customFormat="1" ht="18" customHeight="1" x14ac:dyDescent="0.25">
      <c r="B27" s="72">
        <v>6</v>
      </c>
      <c r="C27" s="73" t="s">
        <v>33</v>
      </c>
      <c r="D27" s="79">
        <v>13</v>
      </c>
      <c r="E27" s="74">
        <v>4</v>
      </c>
      <c r="F27" s="75">
        <f>Лист1!B13</f>
        <v>7253</v>
      </c>
      <c r="G27" s="75">
        <f>F27*E27</f>
        <v>29012</v>
      </c>
      <c r="H27" s="75">
        <f>((F27*1)*20%)+((F27*3*30%))</f>
        <v>7978.3</v>
      </c>
      <c r="I27" s="75">
        <f>G27*10%</f>
        <v>2901.2</v>
      </c>
      <c r="J27" s="75"/>
      <c r="K27" s="76"/>
      <c r="L27" s="76"/>
      <c r="M27" s="76"/>
      <c r="N27" s="75">
        <f t="shared" si="0"/>
        <v>39891.5</v>
      </c>
      <c r="O27" s="77"/>
    </row>
    <row r="28" spans="2:15" s="78" customFormat="1" ht="18" customHeight="1" x14ac:dyDescent="0.25">
      <c r="B28" s="72">
        <v>7</v>
      </c>
      <c r="C28" s="73" t="s">
        <v>14</v>
      </c>
      <c r="D28" s="79">
        <v>10</v>
      </c>
      <c r="E28" s="79">
        <v>1</v>
      </c>
      <c r="F28" s="75">
        <f>Лист1!B10</f>
        <v>5815</v>
      </c>
      <c r="G28" s="75">
        <f t="shared" si="1"/>
        <v>5815</v>
      </c>
      <c r="H28" s="75">
        <f>G28*30%</f>
        <v>1744.5</v>
      </c>
      <c r="I28" s="75">
        <f>G28*10%</f>
        <v>581.5</v>
      </c>
      <c r="J28" s="75"/>
      <c r="K28" s="76"/>
      <c r="L28" s="76"/>
      <c r="M28" s="76"/>
      <c r="N28" s="75">
        <f t="shared" si="0"/>
        <v>8141</v>
      </c>
      <c r="O28" s="77"/>
    </row>
    <row r="29" spans="2:15" s="78" customFormat="1" ht="18" customHeight="1" x14ac:dyDescent="0.25">
      <c r="B29" s="72">
        <v>8</v>
      </c>
      <c r="C29" s="73" t="s">
        <v>15</v>
      </c>
      <c r="D29" s="79">
        <v>12</v>
      </c>
      <c r="E29" s="79">
        <v>1</v>
      </c>
      <c r="F29" s="75">
        <f>Лист1!B12</f>
        <v>6773</v>
      </c>
      <c r="G29" s="75">
        <f t="shared" si="1"/>
        <v>6773</v>
      </c>
      <c r="H29" s="75">
        <f>G29*30%</f>
        <v>2031.9</v>
      </c>
      <c r="I29" s="75">
        <f t="shared" si="2"/>
        <v>677.3</v>
      </c>
      <c r="J29" s="75"/>
      <c r="K29" s="76"/>
      <c r="L29" s="76"/>
      <c r="M29" s="76"/>
      <c r="N29" s="75">
        <f t="shared" si="0"/>
        <v>9482.2000000000007</v>
      </c>
      <c r="O29" s="77"/>
    </row>
    <row r="30" spans="2:15" s="78" customFormat="1" ht="18" customHeight="1" x14ac:dyDescent="0.25">
      <c r="B30" s="72">
        <v>9</v>
      </c>
      <c r="C30" s="73" t="s">
        <v>54</v>
      </c>
      <c r="D30" s="79">
        <v>12</v>
      </c>
      <c r="E30" s="79">
        <v>1</v>
      </c>
      <c r="F30" s="75">
        <f>Лист1!B12</f>
        <v>6773</v>
      </c>
      <c r="G30" s="75">
        <f t="shared" si="1"/>
        <v>6773</v>
      </c>
      <c r="H30" s="75">
        <f>G30*10%</f>
        <v>677.3</v>
      </c>
      <c r="I30" s="75">
        <f t="shared" si="2"/>
        <v>677.3</v>
      </c>
      <c r="J30" s="75"/>
      <c r="K30" s="76"/>
      <c r="L30" s="76"/>
      <c r="M30" s="76"/>
      <c r="N30" s="75">
        <f t="shared" si="0"/>
        <v>8127.6</v>
      </c>
      <c r="O30" s="77"/>
    </row>
    <row r="31" spans="2:15" s="78" customFormat="1" ht="18" customHeight="1" x14ac:dyDescent="0.25">
      <c r="B31" s="80">
        <v>10</v>
      </c>
      <c r="C31" s="81" t="s">
        <v>34</v>
      </c>
      <c r="D31" s="82" t="s">
        <v>31</v>
      </c>
      <c r="E31" s="98">
        <v>34.61</v>
      </c>
      <c r="F31" s="83"/>
      <c r="G31" s="83">
        <v>225053.93</v>
      </c>
      <c r="H31" s="83">
        <v>54670.04</v>
      </c>
      <c r="I31" s="83">
        <v>22505.38</v>
      </c>
      <c r="J31" s="84"/>
      <c r="K31" s="84"/>
      <c r="L31" s="84"/>
      <c r="M31" s="84"/>
      <c r="N31" s="75">
        <f>G31+H31+K31+L31+M31+I31+J31</f>
        <v>302229.34999999998</v>
      </c>
      <c r="O31" s="77"/>
    </row>
    <row r="32" spans="2:15" ht="18" customHeight="1" x14ac:dyDescent="0.2">
      <c r="B32" s="34"/>
      <c r="C32" s="48" t="s">
        <v>39</v>
      </c>
      <c r="D32" s="46"/>
      <c r="E32" s="36">
        <f>SUM(E22:E31)</f>
        <v>46.11</v>
      </c>
      <c r="F32" s="36"/>
      <c r="G32" s="36">
        <f>SUM(G22:G31)</f>
        <v>307023.23</v>
      </c>
      <c r="H32" s="36">
        <f t="shared" ref="H32:M32" si="3">SUM(H22:H31)</f>
        <v>76188.929999999993</v>
      </c>
      <c r="I32" s="36">
        <f>SUM(I22:I31)</f>
        <v>30702.31</v>
      </c>
      <c r="J32" s="36">
        <f t="shared" si="3"/>
        <v>1782.8</v>
      </c>
      <c r="K32" s="36">
        <f t="shared" si="3"/>
        <v>0</v>
      </c>
      <c r="L32" s="36">
        <f t="shared" si="3"/>
        <v>0</v>
      </c>
      <c r="M32" s="36">
        <f t="shared" si="3"/>
        <v>0</v>
      </c>
      <c r="N32" s="36">
        <f>SUM(N22:N31)</f>
        <v>415697.27</v>
      </c>
      <c r="O32" s="11"/>
    </row>
    <row r="33" spans="2:16" ht="18" customHeight="1" x14ac:dyDescent="0.25">
      <c r="B33" s="39">
        <v>11</v>
      </c>
      <c r="C33" s="49" t="s">
        <v>23</v>
      </c>
      <c r="D33" s="40">
        <v>7</v>
      </c>
      <c r="E33" s="40">
        <v>1</v>
      </c>
      <c r="F33" s="41">
        <f>Лист1!B7</f>
        <v>4920</v>
      </c>
      <c r="G33" s="32">
        <f t="shared" ref="G33:G39" si="4">F33*E33</f>
        <v>4920</v>
      </c>
      <c r="H33" s="41"/>
      <c r="I33" s="41"/>
      <c r="J33" s="41"/>
      <c r="K33" s="41"/>
      <c r="L33" s="41"/>
      <c r="M33" s="41"/>
      <c r="N33" s="41">
        <f t="shared" ref="N33:N39" si="5">G33+H33+K33+L33+M33</f>
        <v>4920</v>
      </c>
      <c r="O33" s="11"/>
      <c r="P33" s="85"/>
    </row>
    <row r="34" spans="2:16" ht="18" customHeight="1" x14ac:dyDescent="0.25">
      <c r="B34" s="10">
        <v>12</v>
      </c>
      <c r="C34" s="47" t="s">
        <v>11</v>
      </c>
      <c r="D34" s="35">
        <v>5</v>
      </c>
      <c r="E34" s="35">
        <v>1</v>
      </c>
      <c r="F34" s="41">
        <f>Лист1!B5</f>
        <v>4345</v>
      </c>
      <c r="G34" s="32">
        <f t="shared" si="4"/>
        <v>4345</v>
      </c>
      <c r="H34" s="32"/>
      <c r="I34" s="32"/>
      <c r="J34" s="32"/>
      <c r="K34" s="32"/>
      <c r="L34" s="32"/>
      <c r="M34" s="32"/>
      <c r="N34" s="32">
        <f t="shared" si="5"/>
        <v>4345</v>
      </c>
      <c r="O34" s="11"/>
      <c r="P34" s="85"/>
    </row>
    <row r="35" spans="2:16" ht="18" customHeight="1" x14ac:dyDescent="0.25">
      <c r="B35" s="10">
        <v>13</v>
      </c>
      <c r="C35" s="47" t="s">
        <v>16</v>
      </c>
      <c r="D35" s="35">
        <v>1</v>
      </c>
      <c r="E35" s="35">
        <v>2</v>
      </c>
      <c r="F35" s="41">
        <f>Лист1!B1</f>
        <v>3195</v>
      </c>
      <c r="G35" s="32">
        <f t="shared" si="4"/>
        <v>6390</v>
      </c>
      <c r="H35" s="32"/>
      <c r="I35" s="32"/>
      <c r="J35" s="32"/>
      <c r="K35" s="32"/>
      <c r="L35" s="32"/>
      <c r="M35" s="32"/>
      <c r="N35" s="32">
        <f t="shared" si="5"/>
        <v>6390</v>
      </c>
      <c r="O35" s="11"/>
      <c r="P35" s="85"/>
    </row>
    <row r="36" spans="2:16" ht="30.75" customHeight="1" x14ac:dyDescent="0.25">
      <c r="B36" s="10">
        <v>14</v>
      </c>
      <c r="C36" s="47" t="s">
        <v>35</v>
      </c>
      <c r="D36" s="35">
        <v>2</v>
      </c>
      <c r="E36" s="35">
        <v>2</v>
      </c>
      <c r="F36" s="41">
        <f>Лист1!B2</f>
        <v>3483</v>
      </c>
      <c r="G36" s="32">
        <f t="shared" si="4"/>
        <v>6966</v>
      </c>
      <c r="H36" s="32"/>
      <c r="I36" s="32"/>
      <c r="J36" s="32"/>
      <c r="K36" s="32">
        <f>G36*10%</f>
        <v>696.6</v>
      </c>
      <c r="L36" s="32"/>
      <c r="M36" s="32"/>
      <c r="N36" s="32">
        <f t="shared" si="5"/>
        <v>7662.6</v>
      </c>
      <c r="O36" s="11"/>
      <c r="P36" s="85"/>
    </row>
    <row r="37" spans="2:16" ht="18" customHeight="1" x14ac:dyDescent="0.25">
      <c r="B37" s="10">
        <v>15</v>
      </c>
      <c r="C37" s="47" t="s">
        <v>17</v>
      </c>
      <c r="D37" s="35">
        <v>3</v>
      </c>
      <c r="E37" s="35">
        <v>1</v>
      </c>
      <c r="F37" s="41">
        <f>Лист1!B3</f>
        <v>3770</v>
      </c>
      <c r="G37" s="32">
        <f t="shared" si="4"/>
        <v>3770</v>
      </c>
      <c r="H37" s="32"/>
      <c r="I37" s="32"/>
      <c r="J37" s="32"/>
      <c r="K37" s="33"/>
      <c r="L37" s="32"/>
      <c r="M37" s="32"/>
      <c r="N37" s="32">
        <f t="shared" si="5"/>
        <v>3770</v>
      </c>
      <c r="O37" s="11"/>
      <c r="P37" s="85"/>
    </row>
    <row r="38" spans="2:16" ht="45.75" customHeight="1" x14ac:dyDescent="0.2">
      <c r="B38" s="10">
        <v>16</v>
      </c>
      <c r="C38" s="50" t="s">
        <v>22</v>
      </c>
      <c r="D38" s="35">
        <v>7</v>
      </c>
      <c r="E38" s="35">
        <v>0.5</v>
      </c>
      <c r="F38" s="41">
        <f>Лист1!B7</f>
        <v>4920</v>
      </c>
      <c r="G38" s="32">
        <f t="shared" si="4"/>
        <v>2460</v>
      </c>
      <c r="H38" s="32"/>
      <c r="I38" s="32"/>
      <c r="J38" s="32"/>
      <c r="K38" s="33"/>
      <c r="L38" s="32"/>
      <c r="M38" s="32"/>
      <c r="N38" s="32">
        <f t="shared" si="5"/>
        <v>2460</v>
      </c>
      <c r="O38" s="11"/>
      <c r="P38" s="85"/>
    </row>
    <row r="39" spans="2:16" ht="18" customHeight="1" x14ac:dyDescent="0.25">
      <c r="B39" s="10">
        <v>17</v>
      </c>
      <c r="C39" s="47" t="s">
        <v>18</v>
      </c>
      <c r="D39" s="35">
        <v>2</v>
      </c>
      <c r="E39" s="35">
        <v>1</v>
      </c>
      <c r="F39" s="41">
        <f>Лист1!B2</f>
        <v>3483</v>
      </c>
      <c r="G39" s="32">
        <f t="shared" si="4"/>
        <v>3483</v>
      </c>
      <c r="H39" s="32"/>
      <c r="I39" s="32"/>
      <c r="J39" s="32"/>
      <c r="K39" s="33"/>
      <c r="L39" s="32"/>
      <c r="M39" s="32"/>
      <c r="N39" s="32">
        <f t="shared" si="5"/>
        <v>3483</v>
      </c>
      <c r="O39" s="11"/>
      <c r="P39" s="85"/>
    </row>
    <row r="40" spans="2:16" ht="18" customHeight="1" x14ac:dyDescent="0.2">
      <c r="B40" s="42"/>
      <c r="C40" s="51" t="s">
        <v>39</v>
      </c>
      <c r="D40" s="43"/>
      <c r="E40" s="44">
        <f>SUM(E33:E39)</f>
        <v>8.5</v>
      </c>
      <c r="F40" s="43"/>
      <c r="G40" s="44">
        <f t="shared" ref="G40:N40" si="6">SUM(G33:G39)</f>
        <v>32334</v>
      </c>
      <c r="H40" s="44">
        <f t="shared" si="6"/>
        <v>0</v>
      </c>
      <c r="I40" s="44">
        <f t="shared" si="6"/>
        <v>0</v>
      </c>
      <c r="J40" s="44">
        <f t="shared" si="6"/>
        <v>0</v>
      </c>
      <c r="K40" s="44">
        <f t="shared" si="6"/>
        <v>696.6</v>
      </c>
      <c r="L40" s="44">
        <f t="shared" si="6"/>
        <v>0</v>
      </c>
      <c r="M40" s="44">
        <f t="shared" si="6"/>
        <v>0</v>
      </c>
      <c r="N40" s="70">
        <f t="shared" si="6"/>
        <v>33030.6</v>
      </c>
      <c r="O40" s="11"/>
    </row>
    <row r="41" spans="2:16" ht="18" customHeight="1" x14ac:dyDescent="0.2">
      <c r="B41" s="38"/>
      <c r="C41" s="48" t="s">
        <v>40</v>
      </c>
      <c r="D41" s="45"/>
      <c r="E41" s="37">
        <f>E40+E32</f>
        <v>54.61</v>
      </c>
      <c r="F41" s="37"/>
      <c r="G41" s="37">
        <f t="shared" ref="G41:M41" si="7">G40+G32</f>
        <v>339357.23</v>
      </c>
      <c r="H41" s="37">
        <f t="shared" si="7"/>
        <v>76188.929999999993</v>
      </c>
      <c r="I41" s="37">
        <f t="shared" si="7"/>
        <v>30702.31</v>
      </c>
      <c r="J41" s="37">
        <f t="shared" si="7"/>
        <v>1782.8</v>
      </c>
      <c r="K41" s="37">
        <f t="shared" si="7"/>
        <v>696.6</v>
      </c>
      <c r="L41" s="37">
        <f t="shared" si="7"/>
        <v>0</v>
      </c>
      <c r="M41" s="37">
        <f t="shared" si="7"/>
        <v>0</v>
      </c>
      <c r="N41" s="36">
        <f>N40+N32</f>
        <v>448727.87</v>
      </c>
      <c r="O41" s="89"/>
    </row>
    <row r="42" spans="2:16" s="52" customFormat="1" ht="12.75" customHeight="1" x14ac:dyDescent="0.2">
      <c r="B42" s="53"/>
      <c r="C42" s="54"/>
      <c r="D42" s="55"/>
      <c r="E42" s="56"/>
      <c r="F42" s="57"/>
      <c r="G42" s="57"/>
      <c r="H42" s="57"/>
      <c r="I42" s="57"/>
      <c r="J42" s="57"/>
      <c r="K42" s="57"/>
      <c r="L42" s="57"/>
      <c r="M42" s="57"/>
      <c r="N42" s="57"/>
      <c r="O42" s="58"/>
    </row>
    <row r="43" spans="2:16" x14ac:dyDescent="0.2">
      <c r="B43" s="2" t="s">
        <v>21</v>
      </c>
      <c r="C43" s="1"/>
      <c r="O43" s="12"/>
    </row>
    <row r="44" spans="2:16" ht="11.25" customHeight="1" x14ac:dyDescent="0.2">
      <c r="B44" s="1" t="s">
        <v>42</v>
      </c>
      <c r="O44" s="12"/>
    </row>
    <row r="45" spans="2:16" s="1" customFormat="1" ht="18.75" x14ac:dyDescent="0.3">
      <c r="B45" s="13"/>
      <c r="C45" s="6" t="s">
        <v>8</v>
      </c>
      <c r="E45" s="3"/>
      <c r="L45" s="6" t="s">
        <v>51</v>
      </c>
    </row>
    <row r="46" spans="2:16" s="1" customFormat="1" ht="15.75" customHeight="1" x14ac:dyDescent="0.3">
      <c r="B46" s="90"/>
      <c r="C46" s="97"/>
      <c r="D46" s="97"/>
      <c r="E46" s="97"/>
      <c r="L46" s="97"/>
      <c r="O46" s="14"/>
    </row>
    <row r="47" spans="2:16" s="1" customFormat="1" ht="15" x14ac:dyDescent="0.25">
      <c r="C47" s="6" t="s">
        <v>9</v>
      </c>
      <c r="D47" s="97"/>
      <c r="E47" s="3"/>
      <c r="L47" s="6" t="s">
        <v>52</v>
      </c>
      <c r="O47" s="97"/>
    </row>
    <row r="48" spans="2:16" ht="14.25" x14ac:dyDescent="0.2">
      <c r="B48" s="1"/>
      <c r="O48" s="14"/>
    </row>
    <row r="49" spans="2:2" x14ac:dyDescent="0.2">
      <c r="B49" s="1"/>
    </row>
  </sheetData>
  <mergeCells count="13">
    <mergeCell ref="N19:N20"/>
    <mergeCell ref="B19:B20"/>
    <mergeCell ref="C19:C20"/>
    <mergeCell ref="E19:E20"/>
    <mergeCell ref="F19:F20"/>
    <mergeCell ref="H19:J19"/>
    <mergeCell ref="K19:M19"/>
    <mergeCell ref="D19:D20"/>
    <mergeCell ref="B16:N16"/>
    <mergeCell ref="F13:N13"/>
    <mergeCell ref="B15:N15"/>
    <mergeCell ref="B17:N17"/>
    <mergeCell ref="B18:N18"/>
  </mergeCells>
  <phoneticPr fontId="0" type="noConversion"/>
  <pageMargins left="0" right="0" top="0" bottom="0" header="0.31496062992125984" footer="0.31496062992125984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ПДтаЮ</vt:lpstr>
      <vt:lpstr>ПДтаЮ!Область_печати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2019-01-15T12:14:38Z</cp:lastPrinted>
  <dcterms:created xsi:type="dcterms:W3CDTF">2006-09-28T05:33:49Z</dcterms:created>
  <dcterms:modified xsi:type="dcterms:W3CDTF">2025-01-21T14:57:20Z</dcterms:modified>
</cp:coreProperties>
</file>