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30" activeTab="2"/>
  </bookViews>
  <sheets>
    <sheet name="теплова енергія" sheetId="1" r:id="rId1"/>
    <sheet name="виробництво" sheetId="2" r:id="rId2"/>
    <sheet name="трансп." sheetId="4" r:id="rId3"/>
    <sheet name="постачання" sheetId="3" r:id="rId4"/>
  </sheets>
  <calcPr calcId="162913"/>
</workbook>
</file>

<file path=xl/calcChain.xml><?xml version="1.0" encoding="utf-8"?>
<calcChain xmlns="http://schemas.openxmlformats.org/spreadsheetml/2006/main">
  <c r="C17" i="4" l="1"/>
  <c r="C18" i="4"/>
  <c r="C19" i="4"/>
  <c r="C20" i="4"/>
  <c r="C21" i="4"/>
  <c r="C22" i="4"/>
  <c r="C23" i="4"/>
  <c r="C24" i="4"/>
  <c r="C25" i="4"/>
  <c r="C26" i="4"/>
  <c r="C27" i="4"/>
  <c r="C28" i="4"/>
  <c r="C29" i="4"/>
  <c r="C30" i="4"/>
  <c r="C31" i="4"/>
  <c r="C32" i="4"/>
  <c r="C33" i="4"/>
  <c r="C34" i="4"/>
  <c r="C35" i="4"/>
  <c r="C36" i="4"/>
  <c r="C37" i="4"/>
  <c r="C38" i="4"/>
  <c r="C39" i="4"/>
  <c r="D18" i="4"/>
  <c r="D17" i="4" s="1"/>
  <c r="D21" i="4"/>
  <c r="D24" i="4"/>
  <c r="F32" i="4" l="1"/>
  <c r="F36" i="4" s="1"/>
  <c r="F35" i="4" s="1"/>
  <c r="F31" i="4"/>
  <c r="F37" i="4" s="1"/>
  <c r="E18" i="4"/>
  <c r="E17" i="4" s="1"/>
  <c r="G18" i="4"/>
  <c r="G17" i="4" s="1"/>
  <c r="H18" i="4"/>
  <c r="H17" i="4" s="1"/>
  <c r="E13" i="4"/>
  <c r="G13" i="4"/>
  <c r="H13" i="4"/>
  <c r="D13" i="4"/>
  <c r="F15" i="4"/>
  <c r="C15" i="4" s="1"/>
  <c r="F38" i="2"/>
  <c r="F39" i="2" s="1"/>
  <c r="F37" i="1"/>
  <c r="E29" i="3"/>
  <c r="E33" i="3" s="1"/>
  <c r="F27" i="3"/>
  <c r="F29" i="3" s="1"/>
  <c r="E28" i="3"/>
  <c r="F28" i="3" s="1"/>
  <c r="E18" i="3"/>
  <c r="F25" i="4"/>
  <c r="F27" i="4"/>
  <c r="F28" i="4"/>
  <c r="F30" i="4"/>
  <c r="F33" i="4"/>
  <c r="F34" i="4"/>
  <c r="F16" i="2"/>
  <c r="F22" i="2"/>
  <c r="F27" i="2"/>
  <c r="F28" i="2"/>
  <c r="F32" i="2"/>
  <c r="F33" i="2"/>
  <c r="F35" i="2"/>
  <c r="F37" i="2"/>
  <c r="F40" i="2"/>
  <c r="F41" i="2"/>
  <c r="F44" i="2" l="1"/>
  <c r="F33" i="3"/>
  <c r="F18" i="4"/>
  <c r="E30" i="3"/>
  <c r="E32" i="3" s="1"/>
  <c r="E31" i="3" s="1"/>
  <c r="G39" i="2" l="1"/>
  <c r="H39" i="2"/>
  <c r="H43" i="2" l="1"/>
  <c r="H42" i="2" s="1"/>
  <c r="G43" i="2"/>
  <c r="G42" i="2" s="1"/>
  <c r="C7" i="1"/>
  <c r="G22" i="3" l="1"/>
  <c r="H22" i="3"/>
  <c r="D22" i="3"/>
  <c r="G25" i="3"/>
  <c r="H25" i="3"/>
  <c r="D25" i="3"/>
  <c r="C24" i="3"/>
  <c r="C26" i="3"/>
  <c r="E24" i="4"/>
  <c r="G24" i="4"/>
  <c r="H24" i="4"/>
  <c r="E21" i="4"/>
  <c r="G21" i="4"/>
  <c r="G26" i="2"/>
  <c r="H26" i="2"/>
  <c r="D26" i="2"/>
  <c r="E31" i="2"/>
  <c r="G31" i="2"/>
  <c r="H31" i="2"/>
  <c r="D31" i="2"/>
  <c r="G33" i="1"/>
  <c r="H33" i="1"/>
  <c r="D33" i="1"/>
  <c r="G30" i="1"/>
  <c r="E30" i="1"/>
  <c r="D30" i="1"/>
  <c r="C22" i="1"/>
  <c r="C21" i="1"/>
  <c r="C19" i="1"/>
  <c r="C18" i="1"/>
  <c r="C31" i="2" l="1"/>
  <c r="C25" i="3"/>
  <c r="H19" i="3"/>
  <c r="H18" i="3" s="1"/>
  <c r="G19" i="3"/>
  <c r="G18" i="3" s="1"/>
  <c r="D19" i="3"/>
  <c r="D18" i="3" s="1"/>
  <c r="D21" i="2" l="1"/>
  <c r="E10" i="1" l="1"/>
  <c r="E9" i="1" s="1"/>
  <c r="F10" i="1"/>
  <c r="F9" i="1" s="1"/>
  <c r="D25" i="1" l="1"/>
  <c r="C21" i="3" l="1"/>
  <c r="C22" i="3"/>
  <c r="C23" i="3"/>
  <c r="C20" i="3"/>
  <c r="G15" i="3"/>
  <c r="G14" i="3" s="1"/>
  <c r="G27" i="3" s="1"/>
  <c r="H15" i="3"/>
  <c r="H14" i="3" s="1"/>
  <c r="H27" i="3" s="1"/>
  <c r="D15" i="3"/>
  <c r="D14" i="3" s="1"/>
  <c r="D27" i="3" s="1"/>
  <c r="C19" i="3"/>
  <c r="C17" i="3"/>
  <c r="C16" i="4"/>
  <c r="C14" i="4"/>
  <c r="C13" i="4" s="1"/>
  <c r="C41" i="2"/>
  <c r="C40" i="2"/>
  <c r="C37" i="2"/>
  <c r="C34" i="2"/>
  <c r="C33" i="2"/>
  <c r="C32" i="2"/>
  <c r="C30" i="2"/>
  <c r="C29" i="2"/>
  <c r="C28" i="2"/>
  <c r="C27" i="2"/>
  <c r="C26" i="2"/>
  <c r="C25" i="2"/>
  <c r="C24" i="2"/>
  <c r="C23" i="2"/>
  <c r="C22" i="2"/>
  <c r="H21" i="2"/>
  <c r="H20" i="2" s="1"/>
  <c r="G21" i="2"/>
  <c r="G20" i="2" s="1"/>
  <c r="E21" i="2"/>
  <c r="C19" i="2"/>
  <c r="C18" i="2"/>
  <c r="C17" i="2"/>
  <c r="C16" i="2"/>
  <c r="C15" i="2"/>
  <c r="C14" i="2"/>
  <c r="H13" i="2"/>
  <c r="G13" i="2"/>
  <c r="D13" i="2"/>
  <c r="C23" i="1"/>
  <c r="C27" i="1"/>
  <c r="C29" i="1"/>
  <c r="C31" i="1"/>
  <c r="C33" i="1"/>
  <c r="C34" i="1"/>
  <c r="C39" i="1"/>
  <c r="C40" i="1"/>
  <c r="G17" i="1"/>
  <c r="H17" i="1"/>
  <c r="D17" i="1"/>
  <c r="D24" i="1"/>
  <c r="G25" i="1"/>
  <c r="G24" i="1" s="1"/>
  <c r="H25" i="1"/>
  <c r="H24" i="1" s="1"/>
  <c r="G10" i="1"/>
  <c r="G9" i="1" s="1"/>
  <c r="H10" i="1"/>
  <c r="H9" i="1" s="1"/>
  <c r="D10" i="1"/>
  <c r="D9" i="1" s="1"/>
  <c r="D29" i="3" l="1"/>
  <c r="D33" i="3" s="1"/>
  <c r="D11" i="3" s="1"/>
  <c r="G29" i="3"/>
  <c r="G33" i="3" s="1"/>
  <c r="H29" i="3"/>
  <c r="H33" i="3" s="1"/>
  <c r="H11" i="3" s="1"/>
  <c r="E35" i="1"/>
  <c r="E37" i="1" s="1"/>
  <c r="H12" i="4"/>
  <c r="H29" i="4" s="1"/>
  <c r="G12" i="4"/>
  <c r="G29" i="4" s="1"/>
  <c r="E29" i="4"/>
  <c r="E31" i="4" s="1"/>
  <c r="D12" i="4"/>
  <c r="D29" i="4" s="1"/>
  <c r="C13" i="2"/>
  <c r="E36" i="2"/>
  <c r="E38" i="2" s="1"/>
  <c r="C15" i="3"/>
  <c r="C14" i="3" s="1"/>
  <c r="C27" i="3" s="1"/>
  <c r="G12" i="2"/>
  <c r="G36" i="2" s="1"/>
  <c r="G44" i="2" s="1"/>
  <c r="H12" i="2"/>
  <c r="H36" i="2" s="1"/>
  <c r="H44" i="2" s="1"/>
  <c r="D16" i="1"/>
  <c r="D35" i="1" s="1"/>
  <c r="H16" i="1"/>
  <c r="H35" i="1" s="1"/>
  <c r="C25" i="1"/>
  <c r="G16" i="1"/>
  <c r="G35" i="1" s="1"/>
  <c r="C17" i="1"/>
  <c r="C30" i="1"/>
  <c r="C32" i="1"/>
  <c r="C26" i="1"/>
  <c r="C28" i="1"/>
  <c r="C21" i="2"/>
  <c r="D20" i="2"/>
  <c r="D12" i="2" s="1"/>
  <c r="D36" i="2" s="1"/>
  <c r="D31" i="4" l="1"/>
  <c r="D37" i="4"/>
  <c r="E32" i="4"/>
  <c r="E36" i="4"/>
  <c r="E35" i="4"/>
  <c r="E39" i="2"/>
  <c r="E43" i="2"/>
  <c r="F43" i="2" s="1"/>
  <c r="E37" i="4"/>
  <c r="E44" i="2"/>
  <c r="E38" i="1"/>
  <c r="E42" i="1" s="1"/>
  <c r="E41" i="1" s="1"/>
  <c r="C24" i="1"/>
  <c r="C16" i="1" s="1"/>
  <c r="C35" i="1" s="1"/>
  <c r="E43" i="1"/>
  <c r="H30" i="3"/>
  <c r="G30" i="3"/>
  <c r="G32" i="3" s="1"/>
  <c r="G31" i="3" s="1"/>
  <c r="D30" i="3"/>
  <c r="C29" i="3"/>
  <c r="H31" i="4"/>
  <c r="H37" i="4" s="1"/>
  <c r="H9" i="4" s="1"/>
  <c r="G31" i="4"/>
  <c r="D37" i="1"/>
  <c r="G37" i="1"/>
  <c r="H37" i="1"/>
  <c r="D38" i="2"/>
  <c r="C12" i="4"/>
  <c r="C20" i="2"/>
  <c r="C12" i="2" s="1"/>
  <c r="C36" i="2" s="1"/>
  <c r="D32" i="4" l="1"/>
  <c r="D36" i="4"/>
  <c r="D35" i="4"/>
  <c r="E42" i="2"/>
  <c r="F42" i="2" s="1"/>
  <c r="C37" i="1"/>
  <c r="C43" i="1" s="1"/>
  <c r="C30" i="3"/>
  <c r="D32" i="3"/>
  <c r="H32" i="3"/>
  <c r="H31" i="3" s="1"/>
  <c r="G32" i="4"/>
  <c r="H32" i="4"/>
  <c r="G37" i="4"/>
  <c r="H38" i="1"/>
  <c r="G38" i="1"/>
  <c r="D38" i="1"/>
  <c r="H43" i="1"/>
  <c r="G43" i="1"/>
  <c r="D43" i="1"/>
  <c r="D39" i="2"/>
  <c r="C39" i="2" s="1"/>
  <c r="C38" i="2"/>
  <c r="C44" i="2" s="1"/>
  <c r="D44" i="2"/>
  <c r="F38" i="1" l="1"/>
  <c r="F43" i="1"/>
  <c r="C32" i="3"/>
  <c r="C33" i="3"/>
  <c r="D31" i="3"/>
  <c r="C31" i="3" s="1"/>
  <c r="D9" i="4"/>
  <c r="D43" i="2"/>
  <c r="C43" i="2" s="1"/>
  <c r="H36" i="4"/>
  <c r="H35" i="4" s="1"/>
  <c r="G36" i="4"/>
  <c r="G35" i="4" s="1"/>
  <c r="D42" i="1"/>
  <c r="D41" i="1" s="1"/>
  <c r="G42" i="1"/>
  <c r="G41" i="1" s="1"/>
  <c r="H42" i="1"/>
  <c r="H41" i="1" s="1"/>
  <c r="C38" i="1" l="1"/>
  <c r="F42" i="1"/>
  <c r="D42" i="2"/>
  <c r="C42" i="2" s="1"/>
  <c r="F41" i="1" l="1"/>
  <c r="C42" i="1"/>
  <c r="C41" i="1" l="1"/>
</calcChain>
</file>

<file path=xl/sharedStrings.xml><?xml version="1.0" encoding="utf-8"?>
<sst xmlns="http://schemas.openxmlformats.org/spreadsheetml/2006/main" count="215" uniqueCount="90">
  <si>
    <t>Структура  тарифів  на теплову енергію</t>
  </si>
  <si>
    <t>Комунального   підприємстива  Тростянецької міської  ради "Тростянецьке ЖЕУ"</t>
  </si>
  <si>
    <t>Найменування показників</t>
  </si>
  <si>
    <t>Усього</t>
  </si>
  <si>
    <t>на  плановий період  2024-2025роки</t>
  </si>
  <si>
    <t>без ПДВ</t>
  </si>
  <si>
    <t>(дрова)</t>
  </si>
  <si>
    <t>(газ природній)</t>
  </si>
  <si>
    <t>Населення</t>
  </si>
  <si>
    <t>Бюджетні установи</t>
  </si>
  <si>
    <t>Інші споживачі</t>
  </si>
  <si>
    <t>Структура  тарифів  на теплову енергію,грн/Гкал.</t>
  </si>
  <si>
    <t>тарифи  на виробництво теплової енергії</t>
  </si>
  <si>
    <t>х</t>
  </si>
  <si>
    <t>тарифи на транспортування теплової енергії</t>
  </si>
  <si>
    <t>тарифи  на постачаннятеплової енергії</t>
  </si>
  <si>
    <t>Структура  витрат  на теплову енергію,грн. на рік.</t>
  </si>
  <si>
    <t>Виробнича собівартість,у т.ч.:</t>
  </si>
  <si>
    <t>прямі  матеріальні витрати,у т.ч.:</t>
  </si>
  <si>
    <t>паливо</t>
  </si>
  <si>
    <t>електроенергія</t>
  </si>
  <si>
    <t>покупна теплова енергія</t>
  </si>
  <si>
    <t xml:space="preserve">холодна вода , водовідведення </t>
  </si>
  <si>
    <t>інші прямі  матеріальні витрати</t>
  </si>
  <si>
    <t>прямі витрати на оплату праці</t>
  </si>
  <si>
    <t>інші прямі   витрати у т.ч.:</t>
  </si>
  <si>
    <t>відрахування на соціальні заходи</t>
  </si>
  <si>
    <t>амортизація</t>
  </si>
  <si>
    <t>інш  прямі витрати</t>
  </si>
  <si>
    <t>витрати на оплату праці</t>
  </si>
  <si>
    <t>інші витрати</t>
  </si>
  <si>
    <t>Загальновиробничі витрати,у т.ч.</t>
  </si>
  <si>
    <t>Адміністративні  витрати,у т.ч.</t>
  </si>
  <si>
    <t>витрати  на оплату  праці</t>
  </si>
  <si>
    <t>інші  витрати</t>
  </si>
  <si>
    <t>Інші операційні  витрати</t>
  </si>
  <si>
    <t>Фінансові  витрати</t>
  </si>
  <si>
    <t>Повна собівартість</t>
  </si>
  <si>
    <t>Витрати на відшкодування втрат</t>
  </si>
  <si>
    <t>Розрахунковий прибуток</t>
  </si>
  <si>
    <t>податок  на прибуток</t>
  </si>
  <si>
    <t>дивіденди</t>
  </si>
  <si>
    <t>резервний  фонд (капітал)</t>
  </si>
  <si>
    <t>на розвіток виробництва (виробничі інвестиції)</t>
  </si>
  <si>
    <t>інші використання прибутку</t>
  </si>
  <si>
    <t>Загальна вартість теплової енергії</t>
  </si>
  <si>
    <t>Структура  тарифів  на  виробництво  теплової енергії</t>
  </si>
  <si>
    <t>Сумарні тарифні витрати</t>
  </si>
  <si>
    <t>тис. грн.на рік</t>
  </si>
  <si>
    <t>ТАРИФИ  ,грн./Гкал</t>
  </si>
  <si>
    <t>Структура  тарифів  на  транспортування теплової енергії</t>
  </si>
  <si>
    <t>Структура  тарифів  на  постачання  теплової енергії</t>
  </si>
  <si>
    <t>Структура  тарифів  на  постачання теплової енергії</t>
  </si>
  <si>
    <t>Тариф на постачання теплової енергії</t>
  </si>
  <si>
    <t>Обсяг  реалізації  теплової енергії 
власним споживачам ,Гкал</t>
  </si>
  <si>
    <t>Обсяг відпуску  теплової енергії 
 з колекторів власних котелень ,Гкал</t>
  </si>
  <si>
    <t>на розвіток виробництва
 (виробничі інвестиції)</t>
  </si>
  <si>
    <t>Обсяг  реалізації  теплової енергії    
власним споживачам ,Гкал</t>
  </si>
  <si>
    <t>Структура  тарифів  на транспортування  теплової енергії</t>
  </si>
  <si>
    <t>населення</t>
  </si>
  <si>
    <t>інші споживачі</t>
  </si>
  <si>
    <t>інше використання прибутку</t>
  </si>
  <si>
    <t>Тарифи на теплову енергію,у тому числ, без ПДВ:</t>
  </si>
  <si>
    <t>Населення,
(газ)</t>
  </si>
  <si>
    <t>Населення
(дрова)</t>
  </si>
  <si>
    <t>Бюджетні установи
(газ)</t>
  </si>
  <si>
    <t>Бюджетні установи 
(дрова)</t>
  </si>
  <si>
    <t xml:space="preserve">населення
,(газ)  </t>
  </si>
  <si>
    <t>бюджетні установи
 (газ)</t>
  </si>
  <si>
    <t xml:space="preserve">                              </t>
  </si>
  <si>
    <t>Реалізація Гкал.</t>
  </si>
  <si>
    <t>Тарифи на теплову енергію,у тому числ, з ПДВ:</t>
  </si>
  <si>
    <t>Тариф на виробництво теплової енергії, без ПДВ.</t>
  </si>
  <si>
    <t>Тариф на транспортування теплової енергії .без ПДВ</t>
  </si>
  <si>
    <t>Бюджетні установи
 (дрова)</t>
  </si>
  <si>
    <t>бюджет</t>
  </si>
  <si>
    <t>Інші витрати</t>
  </si>
  <si>
    <t>населення( дрова)</t>
  </si>
  <si>
    <t>Бюджетні установи (дрова)</t>
  </si>
  <si>
    <t>бюджетні установи
 (дрова)</t>
  </si>
  <si>
    <t>Заступник міського голови                                                         Юрій ЗАЯЦ</t>
  </si>
  <si>
    <t>Додаток 4
до рішення виконавчого комітету 
Тростянецької міської ради 
№ 735 від 07 листопада 2024 року</t>
  </si>
  <si>
    <t>Додаток 3
до рішення виконавчого комітету 
Тростянецької міської ради 
№ 735 від 07 листопада 2024 року</t>
  </si>
  <si>
    <t>Додаток 5
до рішення виконавчого комітету 
Тростянецької міської ради 
№ 735 від 07 листопада 2024 року</t>
  </si>
  <si>
    <t>Додаток 6
до рішення виконавчого комітету 
Тростянецької міської ради 
№ 735 від 07 листопада 2024 року</t>
  </si>
  <si>
    <t>на  плановий період  2024-2025 роки</t>
  </si>
  <si>
    <t>Обсяг  реалізації  теплової енергії 
власним споживачам, Гкал</t>
  </si>
  <si>
    <t>Обсяг відпуску  теплової енергії 
 з колекторів власних котелень, Гкал</t>
  </si>
  <si>
    <t>ТАРИФИ, грн./Гкал</t>
  </si>
  <si>
    <t xml:space="preserve">населення, (газ)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</si>
</sst>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0" x14ac:knownFonts="1">
    <font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74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2" fillId="0" borderId="0" xfId="0" applyFont="1"/>
    <xf numFmtId="0" fontId="4" fillId="0" borderId="0" xfId="0" applyFont="1" applyFill="1" applyBorder="1" applyAlignment="1">
      <alignment wrapText="1"/>
    </xf>
    <xf numFmtId="0" fontId="2" fillId="0" borderId="0" xfId="0" applyFont="1" applyBorder="1"/>
    <xf numFmtId="0" fontId="5" fillId="0" borderId="0" xfId="0" applyFont="1" applyFill="1" applyBorder="1"/>
    <xf numFmtId="0" fontId="6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9" fillId="0" borderId="1" xfId="0" applyFont="1" applyBorder="1"/>
    <xf numFmtId="0" fontId="9" fillId="0" borderId="2" xfId="0" applyFont="1" applyBorder="1"/>
    <xf numFmtId="0" fontId="9" fillId="0" borderId="3" xfId="0" applyFont="1" applyBorder="1" applyAlignment="1">
      <alignment wrapText="1"/>
    </xf>
    <xf numFmtId="0" fontId="9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2" borderId="1" xfId="0" applyFont="1" applyFill="1" applyBorder="1"/>
    <xf numFmtId="0" fontId="9" fillId="2" borderId="1" xfId="0" applyFont="1" applyFill="1" applyBorder="1"/>
    <xf numFmtId="0" fontId="8" fillId="0" borderId="1" xfId="0" applyFont="1" applyBorder="1"/>
    <xf numFmtId="0" fontId="8" fillId="0" borderId="3" xfId="0" applyFont="1" applyBorder="1" applyAlignment="1">
      <alignment wrapText="1"/>
    </xf>
    <xf numFmtId="2" fontId="9" fillId="0" borderId="1" xfId="0" applyNumberFormat="1" applyFont="1" applyBorder="1"/>
    <xf numFmtId="2" fontId="8" fillId="2" borderId="1" xfId="0" applyNumberFormat="1" applyFont="1" applyFill="1" applyBorder="1"/>
    <xf numFmtId="2" fontId="8" fillId="0" borderId="1" xfId="0" applyNumberFormat="1" applyFont="1" applyBorder="1"/>
    <xf numFmtId="0" fontId="8" fillId="0" borderId="1" xfId="0" applyFont="1" applyBorder="1" applyAlignment="1">
      <alignment wrapText="1"/>
    </xf>
    <xf numFmtId="9" fontId="6" fillId="0" borderId="0" xfId="0" applyNumberFormat="1" applyFont="1"/>
    <xf numFmtId="9" fontId="9" fillId="0" borderId="0" xfId="0" applyNumberFormat="1" applyFont="1"/>
    <xf numFmtId="0" fontId="6" fillId="0" borderId="0" xfId="0" applyFont="1" applyAlignment="1">
      <alignment vertical="top"/>
    </xf>
    <xf numFmtId="0" fontId="9" fillId="0" borderId="1" xfId="0" applyFont="1" applyBorder="1" applyAlignment="1">
      <alignment wrapText="1"/>
    </xf>
    <xf numFmtId="2" fontId="9" fillId="2" borderId="1" xfId="0" applyNumberFormat="1" applyFont="1" applyFill="1" applyBorder="1"/>
    <xf numFmtId="0" fontId="6" fillId="0" borderId="0" xfId="0" applyFont="1" applyBorder="1"/>
    <xf numFmtId="0" fontId="9" fillId="0" borderId="0" xfId="0" applyFont="1" applyBorder="1"/>
    <xf numFmtId="0" fontId="3" fillId="0" borderId="0" xfId="0" applyFont="1"/>
    <xf numFmtId="0" fontId="4" fillId="0" borderId="0" xfId="0" applyFont="1"/>
    <xf numFmtId="0" fontId="5" fillId="0" borderId="0" xfId="0" applyFont="1"/>
    <xf numFmtId="0" fontId="5" fillId="0" borderId="1" xfId="0" applyFont="1" applyBorder="1"/>
    <xf numFmtId="0" fontId="5" fillId="0" borderId="2" xfId="0" applyFont="1" applyBorder="1"/>
    <xf numFmtId="0" fontId="5" fillId="0" borderId="3" xfId="0" applyFont="1" applyBorder="1" applyAlignment="1">
      <alignment wrapText="1"/>
    </xf>
    <xf numFmtId="0" fontId="5" fillId="0" borderId="1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2" fontId="4" fillId="2" borderId="1" xfId="0" applyNumberFormat="1" applyFont="1" applyFill="1" applyBorder="1"/>
    <xf numFmtId="0" fontId="4" fillId="0" borderId="1" xfId="0" applyFont="1" applyBorder="1"/>
    <xf numFmtId="0" fontId="4" fillId="0" borderId="1" xfId="0" applyFont="1" applyBorder="1" applyAlignment="1">
      <alignment wrapText="1"/>
    </xf>
    <xf numFmtId="0" fontId="5" fillId="0" borderId="1" xfId="0" applyFont="1" applyBorder="1" applyAlignment="1">
      <alignment wrapText="1"/>
    </xf>
    <xf numFmtId="0" fontId="4" fillId="3" borderId="1" xfId="0" applyFont="1" applyFill="1" applyBorder="1"/>
    <xf numFmtId="2" fontId="5" fillId="3" borderId="1" xfId="0" applyNumberFormat="1" applyFont="1" applyFill="1" applyBorder="1"/>
    <xf numFmtId="164" fontId="5" fillId="3" borderId="1" xfId="0" applyNumberFormat="1" applyFont="1" applyFill="1" applyBorder="1" applyAlignment="1">
      <alignment horizontal="center"/>
    </xf>
    <xf numFmtId="2" fontId="5" fillId="3" borderId="1" xfId="0" applyNumberFormat="1" applyFont="1" applyFill="1" applyBorder="1" applyAlignment="1">
      <alignment horizontal="center"/>
    </xf>
    <xf numFmtId="164" fontId="4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0" borderId="1" xfId="0" applyFont="1" applyBorder="1" applyAlignment="1"/>
    <xf numFmtId="2" fontId="4" fillId="0" borderId="1" xfId="0" applyNumberFormat="1" applyFont="1" applyBorder="1"/>
    <xf numFmtId="2" fontId="5" fillId="0" borderId="1" xfId="0" applyNumberFormat="1" applyFont="1" applyBorder="1"/>
    <xf numFmtId="0" fontId="5" fillId="4" borderId="1" xfId="0" applyFont="1" applyFill="1" applyBorder="1"/>
    <xf numFmtId="2" fontId="5" fillId="4" borderId="1" xfId="0" applyNumberFormat="1" applyFont="1" applyFill="1" applyBorder="1"/>
    <xf numFmtId="0" fontId="4" fillId="0" borderId="3" xfId="0" applyFont="1" applyBorder="1" applyAlignment="1">
      <alignment wrapText="1"/>
    </xf>
    <xf numFmtId="0" fontId="4" fillId="0" borderId="3" xfId="0" applyFont="1" applyBorder="1"/>
    <xf numFmtId="2" fontId="4" fillId="0" borderId="1" xfId="0" applyNumberFormat="1" applyFont="1" applyBorder="1" applyAlignment="1">
      <alignment horizontal="center"/>
    </xf>
    <xf numFmtId="0" fontId="4" fillId="0" borderId="4" xfId="0" applyFont="1" applyFill="1" applyBorder="1" applyAlignment="1">
      <alignment wrapText="1"/>
    </xf>
    <xf numFmtId="0" fontId="5" fillId="0" borderId="4" xfId="0" applyFont="1" applyFill="1" applyBorder="1"/>
    <xf numFmtId="0" fontId="5" fillId="2" borderId="1" xfId="0" applyFont="1" applyFill="1" applyBorder="1"/>
    <xf numFmtId="2" fontId="5" fillId="2" borderId="1" xfId="0" applyNumberFormat="1" applyFont="1" applyFill="1" applyBorder="1"/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horizontal="right" vertical="top"/>
    </xf>
    <xf numFmtId="0" fontId="7" fillId="0" borderId="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2" fillId="0" borderId="0" xfId="0" applyFont="1" applyAlignment="1">
      <alignment horizontal="center"/>
    </xf>
    <xf numFmtId="2" fontId="2" fillId="0" borderId="0" xfId="0" applyNumberFormat="1" applyFont="1"/>
    <xf numFmtId="2" fontId="3" fillId="0" borderId="0" xfId="0" applyNumberFormat="1" applyFont="1"/>
    <xf numFmtId="2" fontId="4" fillId="0" borderId="0" xfId="0" applyNumberFormat="1" applyFont="1"/>
    <xf numFmtId="2" fontId="5" fillId="0" borderId="0" xfId="0" applyNumberFormat="1" applyFont="1"/>
    <xf numFmtId="2" fontId="5" fillId="0" borderId="2" xfId="0" applyNumberFormat="1" applyFont="1" applyBorder="1"/>
    <xf numFmtId="2" fontId="1" fillId="0" borderId="1" xfId="0" applyNumberFormat="1" applyFont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L158"/>
  <sheetViews>
    <sheetView workbookViewId="0">
      <selection activeCell="L8" sqref="L8"/>
    </sheetView>
  </sheetViews>
  <sheetFormatPr defaultRowHeight="15" x14ac:dyDescent="0.25"/>
  <cols>
    <col min="1" max="1" width="4" style="7" customWidth="1"/>
    <col min="2" max="2" width="37.28515625" style="7" customWidth="1"/>
    <col min="3" max="3" width="9.140625" style="7"/>
    <col min="4" max="4" width="12.7109375" style="7" customWidth="1"/>
    <col min="5" max="5" width="14.42578125" style="7" customWidth="1"/>
    <col min="6" max="6" width="10.85546875" style="7" customWidth="1"/>
    <col min="7" max="7" width="15.7109375" style="7" customWidth="1"/>
    <col min="8" max="8" width="12.5703125" style="7" customWidth="1"/>
    <col min="9" max="16384" width="9.140625" style="7"/>
  </cols>
  <sheetData>
    <row r="1" spans="2:12" ht="61.5" customHeight="1" x14ac:dyDescent="0.25">
      <c r="E1" s="61" t="s">
        <v>82</v>
      </c>
      <c r="F1" s="62"/>
      <c r="G1" s="62"/>
      <c r="H1" s="62"/>
    </row>
    <row r="2" spans="2:12" x14ac:dyDescent="0.25">
      <c r="B2" s="8"/>
      <c r="C2" s="8" t="s">
        <v>0</v>
      </c>
      <c r="D2" s="8"/>
      <c r="E2" s="8"/>
      <c r="F2" s="8"/>
      <c r="G2" s="24"/>
    </row>
    <row r="3" spans="2:12" x14ac:dyDescent="0.25">
      <c r="B3" s="9" t="s">
        <v>1</v>
      </c>
      <c r="C3" s="9"/>
      <c r="D3" s="9"/>
      <c r="E3" s="9"/>
      <c r="F3" s="9"/>
      <c r="G3" s="10"/>
      <c r="H3" s="10"/>
    </row>
    <row r="4" spans="2:12" x14ac:dyDescent="0.25">
      <c r="B4" s="10" t="s">
        <v>4</v>
      </c>
      <c r="C4" s="10"/>
      <c r="D4" s="10"/>
      <c r="E4" s="10"/>
      <c r="F4" s="25"/>
      <c r="G4" s="10"/>
      <c r="H4" s="10"/>
    </row>
    <row r="5" spans="2:12" x14ac:dyDescent="0.25">
      <c r="B5" s="11" t="s">
        <v>2</v>
      </c>
      <c r="C5" s="11" t="s">
        <v>3</v>
      </c>
      <c r="D5" s="11" t="s">
        <v>8</v>
      </c>
      <c r="E5" s="11" t="s">
        <v>8</v>
      </c>
      <c r="F5" s="11" t="s">
        <v>9</v>
      </c>
      <c r="G5" s="11" t="s">
        <v>9</v>
      </c>
      <c r="H5" s="11" t="s">
        <v>10</v>
      </c>
    </row>
    <row r="6" spans="2:12" x14ac:dyDescent="0.25">
      <c r="B6" s="11"/>
      <c r="C6" s="11"/>
      <c r="D6" s="11" t="s">
        <v>7</v>
      </c>
      <c r="E6" s="11" t="s">
        <v>6</v>
      </c>
      <c r="F6" s="11" t="s">
        <v>6</v>
      </c>
      <c r="G6" s="11" t="s">
        <v>7</v>
      </c>
      <c r="H6" s="11"/>
    </row>
    <row r="7" spans="2:12" x14ac:dyDescent="0.25">
      <c r="B7" s="11" t="s">
        <v>70</v>
      </c>
      <c r="C7" s="11">
        <f>D7+E7+F7+G7+H7</f>
        <v>2264</v>
      </c>
      <c r="D7" s="11">
        <v>137</v>
      </c>
      <c r="E7" s="11">
        <v>40</v>
      </c>
      <c r="F7" s="11">
        <v>1803</v>
      </c>
      <c r="G7" s="11">
        <v>178</v>
      </c>
      <c r="H7" s="11">
        <v>106</v>
      </c>
    </row>
    <row r="8" spans="2:12" x14ac:dyDescent="0.25">
      <c r="B8" s="11"/>
      <c r="C8" s="18" t="s">
        <v>11</v>
      </c>
      <c r="D8" s="18"/>
      <c r="E8" s="18"/>
      <c r="F8" s="11"/>
      <c r="G8" s="18"/>
      <c r="H8" s="11"/>
    </row>
    <row r="9" spans="2:12" x14ac:dyDescent="0.25">
      <c r="B9" s="18" t="s">
        <v>71</v>
      </c>
      <c r="C9" s="18"/>
      <c r="D9" s="22">
        <f>D10*1.2</f>
        <v>2727.1920000000005</v>
      </c>
      <c r="E9" s="22">
        <f t="shared" ref="E9:H9" si="0">E10*1.2</f>
        <v>4004.6760000000004</v>
      </c>
      <c r="F9" s="22">
        <f t="shared" si="0"/>
        <v>4082.4360000000001</v>
      </c>
      <c r="G9" s="22">
        <f t="shared" si="0"/>
        <v>4510.4159999999993</v>
      </c>
      <c r="H9" s="22">
        <f t="shared" si="0"/>
        <v>5010.2519999999995</v>
      </c>
      <c r="L9" s="26"/>
    </row>
    <row r="10" spans="2:12" x14ac:dyDescent="0.25">
      <c r="B10" s="18" t="s">
        <v>62</v>
      </c>
      <c r="C10" s="14" t="s">
        <v>13</v>
      </c>
      <c r="D10" s="18">
        <f>D11+D12+D13</f>
        <v>2272.6600000000003</v>
      </c>
      <c r="E10" s="18">
        <f>E11+E12+E13</f>
        <v>3337.2300000000005</v>
      </c>
      <c r="F10" s="22">
        <f>F11+F12+F13</f>
        <v>3402.03</v>
      </c>
      <c r="G10" s="18">
        <f t="shared" ref="G10:H10" si="1">G11+G12+G13</f>
        <v>3758.68</v>
      </c>
      <c r="H10" s="18">
        <f t="shared" si="1"/>
        <v>4175.21</v>
      </c>
    </row>
    <row r="11" spans="2:12" x14ac:dyDescent="0.25">
      <c r="B11" s="18" t="s">
        <v>12</v>
      </c>
      <c r="C11" s="14" t="s">
        <v>13</v>
      </c>
      <c r="D11" s="11">
        <v>1838.52</v>
      </c>
      <c r="E11" s="11">
        <v>2834.67</v>
      </c>
      <c r="F11" s="11">
        <v>2889.72</v>
      </c>
      <c r="G11" s="11">
        <v>3415.83</v>
      </c>
      <c r="H11" s="11">
        <v>3679.04</v>
      </c>
    </row>
    <row r="12" spans="2:12" x14ac:dyDescent="0.25">
      <c r="B12" s="18" t="s">
        <v>14</v>
      </c>
      <c r="C12" s="14" t="s">
        <v>13</v>
      </c>
      <c r="D12" s="11">
        <v>394.63</v>
      </c>
      <c r="E12" s="11">
        <v>463.8</v>
      </c>
      <c r="F12" s="11">
        <v>472.8</v>
      </c>
      <c r="G12" s="11">
        <v>301.45999999999998</v>
      </c>
      <c r="H12" s="11">
        <v>451.01</v>
      </c>
    </row>
    <row r="13" spans="2:12" x14ac:dyDescent="0.25">
      <c r="B13" s="18" t="s">
        <v>15</v>
      </c>
      <c r="C13" s="14" t="s">
        <v>13</v>
      </c>
      <c r="D13" s="11">
        <v>39.51</v>
      </c>
      <c r="E13" s="11">
        <v>38.76</v>
      </c>
      <c r="F13" s="11">
        <v>39.51</v>
      </c>
      <c r="G13" s="11">
        <v>41.39</v>
      </c>
      <c r="H13" s="11">
        <v>45.16</v>
      </c>
    </row>
    <row r="14" spans="2:12" x14ac:dyDescent="0.25">
      <c r="B14" s="11"/>
      <c r="C14" s="18" t="s">
        <v>16</v>
      </c>
      <c r="D14" s="18"/>
      <c r="E14" s="18"/>
      <c r="F14" s="11"/>
      <c r="G14" s="18"/>
      <c r="H14" s="11"/>
    </row>
    <row r="15" spans="2:12" ht="36.75" x14ac:dyDescent="0.25">
      <c r="B15" s="11"/>
      <c r="C15" s="18"/>
      <c r="D15" s="18" t="s">
        <v>59</v>
      </c>
      <c r="E15" s="23" t="s">
        <v>77</v>
      </c>
      <c r="F15" s="27" t="s">
        <v>78</v>
      </c>
      <c r="G15" s="18" t="s">
        <v>9</v>
      </c>
      <c r="H15" s="18" t="s">
        <v>60</v>
      </c>
    </row>
    <row r="16" spans="2:12" x14ac:dyDescent="0.25">
      <c r="B16" s="18" t="s">
        <v>17</v>
      </c>
      <c r="C16" s="11">
        <f>C17+C23+C24+C28</f>
        <v>6879097.1129999999</v>
      </c>
      <c r="D16" s="11">
        <f t="shared" ref="D16:H16" si="2">D17+D23+D24+D28</f>
        <v>281553.63020000001</v>
      </c>
      <c r="E16" s="11">
        <v>123056.92</v>
      </c>
      <c r="F16" s="20">
        <v>5546790.6399999997</v>
      </c>
      <c r="G16" s="11">
        <f t="shared" si="2"/>
        <v>577508.99919999996</v>
      </c>
      <c r="H16" s="11">
        <f t="shared" si="2"/>
        <v>350186.92359999998</v>
      </c>
    </row>
    <row r="17" spans="2:8" x14ac:dyDescent="0.25">
      <c r="B17" s="16" t="s">
        <v>18</v>
      </c>
      <c r="C17" s="16">
        <f t="shared" ref="C17:C34" si="3">D17+E17+F17+G17+H17</f>
        <v>3912638.9499999997</v>
      </c>
      <c r="D17" s="16">
        <f>D18+D19+D20+D21+D22</f>
        <v>180483.80000000002</v>
      </c>
      <c r="E17" s="16">
        <v>65593.039999999994</v>
      </c>
      <c r="F17" s="28">
        <v>2956606.49</v>
      </c>
      <c r="G17" s="16">
        <f t="shared" ref="G17:H17" si="4">G18+G19+G20+G21+G22</f>
        <v>443655.76</v>
      </c>
      <c r="H17" s="16">
        <f t="shared" si="4"/>
        <v>266299.86</v>
      </c>
    </row>
    <row r="18" spans="2:8" x14ac:dyDescent="0.25">
      <c r="B18" s="11" t="s">
        <v>19</v>
      </c>
      <c r="C18" s="11">
        <f t="shared" si="3"/>
        <v>3325296.9200000004</v>
      </c>
      <c r="D18" s="11">
        <v>163914.41</v>
      </c>
      <c r="E18" s="11">
        <v>53973.96</v>
      </c>
      <c r="F18" s="20">
        <v>2432876.04</v>
      </c>
      <c r="G18" s="11">
        <v>422127.62</v>
      </c>
      <c r="H18" s="11">
        <v>252404.89</v>
      </c>
    </row>
    <row r="19" spans="2:8" x14ac:dyDescent="0.25">
      <c r="B19" s="11" t="s">
        <v>20</v>
      </c>
      <c r="C19" s="11">
        <f t="shared" si="3"/>
        <v>415074.89</v>
      </c>
      <c r="D19" s="11">
        <v>12674.2</v>
      </c>
      <c r="E19" s="11">
        <v>8520.75</v>
      </c>
      <c r="F19" s="20">
        <v>384072.71</v>
      </c>
      <c r="G19" s="11"/>
      <c r="H19" s="11">
        <v>9807.23</v>
      </c>
    </row>
    <row r="20" spans="2:8" x14ac:dyDescent="0.25">
      <c r="B20" s="11"/>
      <c r="C20" s="11"/>
      <c r="D20" s="11"/>
      <c r="E20" s="11"/>
      <c r="F20" s="20"/>
      <c r="G20" s="11"/>
      <c r="H20" s="11"/>
    </row>
    <row r="21" spans="2:8" ht="15.75" customHeight="1" x14ac:dyDescent="0.25">
      <c r="B21" s="11" t="s">
        <v>22</v>
      </c>
      <c r="C21" s="11">
        <f t="shared" si="3"/>
        <v>105239.00000000001</v>
      </c>
      <c r="D21" s="11">
        <v>1395.19</v>
      </c>
      <c r="E21" s="11">
        <v>2230.19</v>
      </c>
      <c r="F21" s="20">
        <v>100525.88</v>
      </c>
      <c r="G21" s="11">
        <v>0</v>
      </c>
      <c r="H21" s="11">
        <v>1087.74</v>
      </c>
    </row>
    <row r="22" spans="2:8" x14ac:dyDescent="0.25">
      <c r="B22" s="11" t="s">
        <v>23</v>
      </c>
      <c r="C22" s="11">
        <f t="shared" si="3"/>
        <v>67028.14</v>
      </c>
      <c r="D22" s="11">
        <v>2500</v>
      </c>
      <c r="E22" s="11">
        <v>868.15</v>
      </c>
      <c r="F22" s="20">
        <v>39131.85</v>
      </c>
      <c r="G22" s="11">
        <v>21528.14</v>
      </c>
      <c r="H22" s="11">
        <v>3000</v>
      </c>
    </row>
    <row r="23" spans="2:8" x14ac:dyDescent="0.25">
      <c r="B23" s="16" t="s">
        <v>24</v>
      </c>
      <c r="C23" s="16">
        <f t="shared" si="3"/>
        <v>1997734.6500000001</v>
      </c>
      <c r="D23" s="16">
        <v>57648.41</v>
      </c>
      <c r="E23" s="16">
        <v>39513.43</v>
      </c>
      <c r="F23" s="28">
        <v>1781068.07</v>
      </c>
      <c r="G23" s="16">
        <v>74900.86</v>
      </c>
      <c r="H23" s="16">
        <v>44603.88</v>
      </c>
    </row>
    <row r="24" spans="2:8" x14ac:dyDescent="0.25">
      <c r="B24" s="17" t="s">
        <v>25</v>
      </c>
      <c r="C24" s="17">
        <f t="shared" si="3"/>
        <v>674663.00300000003</v>
      </c>
      <c r="D24" s="17">
        <f>D25+D26+D27</f>
        <v>31385.850200000001</v>
      </c>
      <c r="E24" s="17">
        <v>12690.13</v>
      </c>
      <c r="F24" s="28">
        <v>572007.65</v>
      </c>
      <c r="G24" s="17">
        <f t="shared" ref="G24:H24" si="5">G25+G26+G27</f>
        <v>34265.619200000001</v>
      </c>
      <c r="H24" s="17">
        <f t="shared" si="5"/>
        <v>24313.7536</v>
      </c>
    </row>
    <row r="25" spans="2:8" x14ac:dyDescent="0.25">
      <c r="B25" s="11" t="s">
        <v>26</v>
      </c>
      <c r="C25" s="11">
        <f t="shared" si="3"/>
        <v>439501.62299999996</v>
      </c>
      <c r="D25" s="11">
        <f>D23*22%</f>
        <v>12682.6502</v>
      </c>
      <c r="E25" s="11">
        <v>8692.9599999999991</v>
      </c>
      <c r="F25" s="20">
        <v>391834.97</v>
      </c>
      <c r="G25" s="11">
        <f t="shared" ref="G25:H25" si="6">G23*22%</f>
        <v>16478.189200000001</v>
      </c>
      <c r="H25" s="11">
        <f t="shared" si="6"/>
        <v>9812.8536000000004</v>
      </c>
    </row>
    <row r="26" spans="2:8" x14ac:dyDescent="0.25">
      <c r="B26" s="11" t="s">
        <v>27</v>
      </c>
      <c r="C26" s="11">
        <f t="shared" si="3"/>
        <v>8921.26</v>
      </c>
      <c r="D26" s="11">
        <v>5012.87</v>
      </c>
      <c r="E26" s="11"/>
      <c r="F26" s="20">
        <v>0</v>
      </c>
      <c r="G26" s="11"/>
      <c r="H26" s="11">
        <v>3908.39</v>
      </c>
    </row>
    <row r="27" spans="2:8" x14ac:dyDescent="0.25">
      <c r="B27" s="11" t="s">
        <v>28</v>
      </c>
      <c r="C27" s="11">
        <f t="shared" si="3"/>
        <v>226240.12000000002</v>
      </c>
      <c r="D27" s="11">
        <v>13690.33</v>
      </c>
      <c r="E27" s="11">
        <v>3997.18</v>
      </c>
      <c r="F27" s="20">
        <v>180172.67</v>
      </c>
      <c r="G27" s="11">
        <v>17787.43</v>
      </c>
      <c r="H27" s="11">
        <v>10592.51</v>
      </c>
    </row>
    <row r="28" spans="2:8" x14ac:dyDescent="0.25">
      <c r="B28" s="16" t="s">
        <v>31</v>
      </c>
      <c r="C28" s="16">
        <f t="shared" si="3"/>
        <v>294060.51</v>
      </c>
      <c r="D28" s="16">
        <v>12035.57</v>
      </c>
      <c r="E28" s="16">
        <v>5260.31</v>
      </c>
      <c r="F28" s="28">
        <v>237108.44</v>
      </c>
      <c r="G28" s="16">
        <v>24686.76</v>
      </c>
      <c r="H28" s="16">
        <v>14969.43</v>
      </c>
    </row>
    <row r="29" spans="2:8" x14ac:dyDescent="0.25">
      <c r="B29" s="11" t="s">
        <v>29</v>
      </c>
      <c r="C29" s="11">
        <f t="shared" si="3"/>
        <v>241033.21</v>
      </c>
      <c r="D29" s="18">
        <v>9865.2199999999993</v>
      </c>
      <c r="E29" s="18">
        <v>4311.7299999999996</v>
      </c>
      <c r="F29" s="20">
        <v>194351.18</v>
      </c>
      <c r="G29" s="18">
        <v>20235.05</v>
      </c>
      <c r="H29" s="18">
        <v>12270.03</v>
      </c>
    </row>
    <row r="30" spans="2:8" x14ac:dyDescent="0.25">
      <c r="B30" s="11" t="s">
        <v>26</v>
      </c>
      <c r="C30" s="20">
        <f t="shared" si="3"/>
        <v>53027.3</v>
      </c>
      <c r="D30" s="20">
        <f>D29*22%</f>
        <v>2170.3483999999999</v>
      </c>
      <c r="E30" s="20">
        <f>E29*22%</f>
        <v>948.58059999999989</v>
      </c>
      <c r="F30" s="20">
        <v>42757.26</v>
      </c>
      <c r="G30" s="20">
        <f>G29*22%</f>
        <v>4451.7110000000002</v>
      </c>
      <c r="H30" s="20">
        <v>2699.4</v>
      </c>
    </row>
    <row r="31" spans="2:8" x14ac:dyDescent="0.25">
      <c r="B31" s="18" t="s">
        <v>32</v>
      </c>
      <c r="C31" s="18">
        <f t="shared" si="3"/>
        <v>365835.65</v>
      </c>
      <c r="D31" s="18">
        <v>14973.23</v>
      </c>
      <c r="E31" s="18">
        <v>6544.26</v>
      </c>
      <c r="F31" s="20">
        <v>294982.57</v>
      </c>
      <c r="G31" s="18">
        <v>30712.37</v>
      </c>
      <c r="H31" s="18">
        <v>18623.22</v>
      </c>
    </row>
    <row r="32" spans="2:8" x14ac:dyDescent="0.25">
      <c r="B32" s="11" t="s">
        <v>33</v>
      </c>
      <c r="C32" s="11">
        <f t="shared" si="3"/>
        <v>276561.01</v>
      </c>
      <c r="D32" s="18">
        <v>11319.33</v>
      </c>
      <c r="E32" s="18">
        <v>4947.2700000000004</v>
      </c>
      <c r="F32" s="20">
        <v>222998.16</v>
      </c>
      <c r="G32" s="18">
        <v>23217.65</v>
      </c>
      <c r="H32" s="18">
        <v>14078.6</v>
      </c>
    </row>
    <row r="33" spans="2:8" x14ac:dyDescent="0.25">
      <c r="B33" s="11" t="s">
        <v>26</v>
      </c>
      <c r="C33" s="11">
        <f t="shared" si="3"/>
        <v>60843.427600000003</v>
      </c>
      <c r="D33" s="11">
        <f>D32*22%</f>
        <v>2490.2525999999998</v>
      </c>
      <c r="E33" s="11">
        <v>1088.4000000000001</v>
      </c>
      <c r="F33" s="20">
        <v>49059.6</v>
      </c>
      <c r="G33" s="11">
        <f t="shared" ref="G33:H33" si="7">G32*22%</f>
        <v>5107.8830000000007</v>
      </c>
      <c r="H33" s="11">
        <f t="shared" si="7"/>
        <v>3097.2919999999999</v>
      </c>
    </row>
    <row r="34" spans="2:8" x14ac:dyDescent="0.25">
      <c r="B34" s="11" t="s">
        <v>34</v>
      </c>
      <c r="C34" s="11">
        <f t="shared" si="3"/>
        <v>28431.22</v>
      </c>
      <c r="D34" s="11">
        <v>1163.6500000000001</v>
      </c>
      <c r="E34" s="11">
        <v>508.59</v>
      </c>
      <c r="F34" s="20">
        <v>22924.82</v>
      </c>
      <c r="G34" s="11">
        <v>2386.84</v>
      </c>
      <c r="H34" s="11">
        <v>1447.32</v>
      </c>
    </row>
    <row r="35" spans="2:8" x14ac:dyDescent="0.25">
      <c r="B35" s="16" t="s">
        <v>37</v>
      </c>
      <c r="C35" s="16">
        <f>C16+C31</f>
        <v>7244932.7630000003</v>
      </c>
      <c r="D35" s="21">
        <f>D16+D31</f>
        <v>296526.8602</v>
      </c>
      <c r="E35" s="21">
        <f>E16+E31</f>
        <v>129601.18</v>
      </c>
      <c r="F35" s="28">
        <v>5841773.21</v>
      </c>
      <c r="G35" s="21">
        <f>G16+G31</f>
        <v>608221.36919999996</v>
      </c>
      <c r="H35" s="21">
        <f>H16+H31</f>
        <v>368810.14359999995</v>
      </c>
    </row>
    <row r="36" spans="2:8" x14ac:dyDescent="0.25">
      <c r="B36" s="11"/>
      <c r="C36" s="11"/>
      <c r="D36" s="11"/>
      <c r="E36" s="11"/>
      <c r="F36" s="11"/>
      <c r="G36" s="11"/>
      <c r="H36" s="11"/>
    </row>
    <row r="37" spans="2:8" x14ac:dyDescent="0.25">
      <c r="B37" s="18" t="s">
        <v>39</v>
      </c>
      <c r="C37" s="18">
        <f t="shared" ref="C37:C42" si="8">D37+E37+F37+G37+H37</f>
        <v>445387.20455000002</v>
      </c>
      <c r="D37" s="11">
        <f>D35*5%</f>
        <v>14826.343010000001</v>
      </c>
      <c r="E37" s="11">
        <f>E35*3%</f>
        <v>3888.0353999999998</v>
      </c>
      <c r="F37" s="20">
        <f>F35*5%</f>
        <v>292088.6605</v>
      </c>
      <c r="G37" s="11">
        <f>G35*10%</f>
        <v>60822.136919999997</v>
      </c>
      <c r="H37" s="11">
        <f>H35*20%</f>
        <v>73762.028719999988</v>
      </c>
    </row>
    <row r="38" spans="2:8" x14ac:dyDescent="0.25">
      <c r="B38" s="11" t="s">
        <v>40</v>
      </c>
      <c r="C38" s="20">
        <f t="shared" si="8"/>
        <v>80169.696818999975</v>
      </c>
      <c r="D38" s="20">
        <f>D37*18%</f>
        <v>2668.7417418</v>
      </c>
      <c r="E38" s="20">
        <f t="shared" ref="E38:H38" si="9">E37*18%</f>
        <v>699.84637199999997</v>
      </c>
      <c r="F38" s="20">
        <f>F37*18%</f>
        <v>52575.958889999994</v>
      </c>
      <c r="G38" s="20">
        <f t="shared" si="9"/>
        <v>10947.9846456</v>
      </c>
      <c r="H38" s="20">
        <f t="shared" si="9"/>
        <v>13277.165169599997</v>
      </c>
    </row>
    <row r="39" spans="2:8" x14ac:dyDescent="0.25">
      <c r="B39" s="11" t="s">
        <v>41</v>
      </c>
      <c r="C39" s="11">
        <f t="shared" si="8"/>
        <v>0</v>
      </c>
      <c r="D39" s="11"/>
      <c r="E39" s="11"/>
      <c r="F39" s="11"/>
      <c r="G39" s="11"/>
      <c r="H39" s="11"/>
    </row>
    <row r="40" spans="2:8" x14ac:dyDescent="0.25">
      <c r="B40" s="11" t="s">
        <v>42</v>
      </c>
      <c r="C40" s="11">
        <f t="shared" si="8"/>
        <v>0</v>
      </c>
      <c r="D40" s="11"/>
      <c r="E40" s="11"/>
      <c r="F40" s="11"/>
      <c r="G40" s="11"/>
      <c r="H40" s="11"/>
    </row>
    <row r="41" spans="2:8" x14ac:dyDescent="0.25">
      <c r="B41" s="11" t="s">
        <v>43</v>
      </c>
      <c r="C41" s="11">
        <f t="shared" si="8"/>
        <v>412759.7865712819</v>
      </c>
      <c r="D41" s="20">
        <f>D37-D38-D42</f>
        <v>11671.297217472</v>
      </c>
      <c r="E41" s="20">
        <f t="shared" ref="E41:H41" si="10">E37-E38-E42</f>
        <v>3060.6614668799998</v>
      </c>
      <c r="F41" s="20">
        <f>F37-F38/F42</f>
        <v>292083.17269512196</v>
      </c>
      <c r="G41" s="20">
        <f t="shared" si="10"/>
        <v>47879.186183423997</v>
      </c>
      <c r="H41" s="20">
        <f t="shared" si="10"/>
        <v>58065.469008383989</v>
      </c>
    </row>
    <row r="42" spans="2:8" x14ac:dyDescent="0.25">
      <c r="B42" s="11" t="s">
        <v>61</v>
      </c>
      <c r="C42" s="20">
        <f t="shared" si="8"/>
        <v>14608.700309239999</v>
      </c>
      <c r="D42" s="20">
        <f>(D37-D38)*4%</f>
        <v>486.30405072799999</v>
      </c>
      <c r="E42" s="20">
        <f t="shared" ref="E42:H42" si="11">(E37-E38)*4%</f>
        <v>127.52756111999999</v>
      </c>
      <c r="F42" s="20">
        <f>(F37-F38)*4%</f>
        <v>9580.5080643999991</v>
      </c>
      <c r="G42" s="20">
        <f t="shared" si="11"/>
        <v>1994.9660909759998</v>
      </c>
      <c r="H42" s="20">
        <f t="shared" si="11"/>
        <v>2419.3945420159998</v>
      </c>
    </row>
    <row r="43" spans="2:8" x14ac:dyDescent="0.25">
      <c r="B43" s="18" t="s">
        <v>45</v>
      </c>
      <c r="C43" s="18">
        <f>C35+C37</f>
        <v>7690319.9675500002</v>
      </c>
      <c r="D43" s="22">
        <f t="shared" ref="D43:H43" si="12">D35+D37</f>
        <v>311353.20321000001</v>
      </c>
      <c r="E43" s="22">
        <f t="shared" si="12"/>
        <v>133489.21539999999</v>
      </c>
      <c r="F43" s="22">
        <f>F35+F37</f>
        <v>6133861.8705000002</v>
      </c>
      <c r="G43" s="22">
        <f t="shared" si="12"/>
        <v>669043.50611999992</v>
      </c>
      <c r="H43" s="22">
        <f t="shared" si="12"/>
        <v>442572.17231999995</v>
      </c>
    </row>
    <row r="44" spans="2:8" x14ac:dyDescent="0.25">
      <c r="B44" s="18"/>
      <c r="C44" s="18"/>
      <c r="D44" s="22"/>
      <c r="E44" s="22"/>
      <c r="F44" s="22"/>
      <c r="G44" s="22"/>
      <c r="H44" s="22"/>
    </row>
    <row r="45" spans="2:8" x14ac:dyDescent="0.25">
      <c r="B45" s="18"/>
      <c r="C45" s="18"/>
      <c r="D45" s="18"/>
      <c r="E45" s="18"/>
      <c r="F45" s="18"/>
      <c r="G45" s="18"/>
      <c r="H45" s="18"/>
    </row>
    <row r="46" spans="2:8" ht="24.75" x14ac:dyDescent="0.25">
      <c r="B46" s="23" t="s">
        <v>54</v>
      </c>
      <c r="C46" s="18">
        <v>2264</v>
      </c>
      <c r="D46" s="18">
        <v>137</v>
      </c>
      <c r="E46" s="18">
        <v>40</v>
      </c>
      <c r="F46" s="18">
        <v>1803</v>
      </c>
      <c r="G46" s="18">
        <v>178</v>
      </c>
      <c r="H46" s="18">
        <v>106</v>
      </c>
    </row>
    <row r="47" spans="2:8" ht="24.75" x14ac:dyDescent="0.25">
      <c r="B47" s="23" t="s">
        <v>55</v>
      </c>
      <c r="C47" s="18">
        <v>2708</v>
      </c>
      <c r="D47" s="18">
        <v>164</v>
      </c>
      <c r="E47" s="18">
        <v>48</v>
      </c>
      <c r="F47" s="18">
        <v>2156</v>
      </c>
      <c r="G47" s="18">
        <v>213</v>
      </c>
      <c r="H47" s="18">
        <v>127</v>
      </c>
    </row>
    <row r="48" spans="2:8" ht="25.5" customHeight="1" x14ac:dyDescent="0.25">
      <c r="B48" s="29"/>
      <c r="C48" s="29"/>
      <c r="D48" s="29"/>
      <c r="E48" s="29"/>
      <c r="F48" s="29"/>
      <c r="G48" s="29"/>
      <c r="H48" s="30"/>
    </row>
    <row r="49" spans="2:8" x14ac:dyDescent="0.25">
      <c r="B49" s="29"/>
      <c r="C49" s="29"/>
      <c r="D49" s="29"/>
      <c r="E49" s="29"/>
      <c r="F49" s="29"/>
      <c r="G49" s="29"/>
      <c r="H49" s="30"/>
    </row>
    <row r="50" spans="2:8" x14ac:dyDescent="0.25">
      <c r="B50" s="63" t="s">
        <v>80</v>
      </c>
      <c r="C50" s="63"/>
      <c r="D50" s="63"/>
      <c r="E50" s="63"/>
      <c r="F50" s="63"/>
      <c r="G50" s="63"/>
      <c r="H50" s="63"/>
    </row>
    <row r="51" spans="2:8" x14ac:dyDescent="0.25">
      <c r="B51" s="29"/>
      <c r="C51" s="29"/>
      <c r="D51" s="29"/>
      <c r="E51" s="29"/>
      <c r="F51" s="29"/>
      <c r="G51" s="29"/>
      <c r="H51" s="30"/>
    </row>
    <row r="52" spans="2:8" x14ac:dyDescent="0.25">
      <c r="B52" s="29"/>
      <c r="C52" s="29"/>
      <c r="D52" s="29"/>
      <c r="E52" s="29"/>
      <c r="F52" s="29"/>
      <c r="G52" s="29"/>
      <c r="H52" s="30"/>
    </row>
    <row r="53" spans="2:8" x14ac:dyDescent="0.25">
      <c r="B53" s="29"/>
      <c r="C53" s="29"/>
      <c r="D53" s="29"/>
      <c r="E53" s="29"/>
      <c r="F53" s="29"/>
      <c r="G53" s="29"/>
      <c r="H53" s="30"/>
    </row>
    <row r="54" spans="2:8" x14ac:dyDescent="0.25">
      <c r="B54" s="29"/>
      <c r="C54" s="29"/>
      <c r="D54" s="29"/>
      <c r="E54" s="29"/>
      <c r="F54" s="29"/>
      <c r="G54" s="29"/>
      <c r="H54" s="30"/>
    </row>
    <row r="55" spans="2:8" x14ac:dyDescent="0.25">
      <c r="B55" s="29"/>
      <c r="C55" s="29"/>
      <c r="D55" s="29"/>
      <c r="E55" s="29"/>
      <c r="F55" s="29"/>
      <c r="G55" s="29"/>
      <c r="H55" s="30"/>
    </row>
    <row r="56" spans="2:8" x14ac:dyDescent="0.25">
      <c r="B56" s="29"/>
      <c r="C56" s="29"/>
      <c r="D56" s="29"/>
      <c r="E56" s="29"/>
      <c r="F56" s="29"/>
      <c r="G56" s="29"/>
      <c r="H56" s="30"/>
    </row>
    <row r="57" spans="2:8" x14ac:dyDescent="0.25">
      <c r="B57" s="29"/>
      <c r="C57" s="29"/>
      <c r="D57" s="29"/>
      <c r="E57" s="29"/>
      <c r="F57" s="29"/>
      <c r="G57" s="29"/>
      <c r="H57" s="30"/>
    </row>
    <row r="58" spans="2:8" x14ac:dyDescent="0.25">
      <c r="B58" s="29"/>
      <c r="C58" s="29"/>
      <c r="D58" s="29"/>
      <c r="E58" s="29"/>
      <c r="F58" s="29"/>
      <c r="G58" s="29"/>
      <c r="H58" s="30"/>
    </row>
    <row r="59" spans="2:8" x14ac:dyDescent="0.25">
      <c r="B59" s="29"/>
      <c r="C59" s="29"/>
      <c r="D59" s="29"/>
      <c r="E59" s="29"/>
      <c r="F59" s="29"/>
      <c r="G59" s="29"/>
      <c r="H59" s="30"/>
    </row>
    <row r="60" spans="2:8" x14ac:dyDescent="0.25">
      <c r="B60" s="29"/>
      <c r="C60" s="29"/>
      <c r="D60" s="29"/>
      <c r="E60" s="29"/>
      <c r="F60" s="29"/>
      <c r="G60" s="29"/>
      <c r="H60" s="30"/>
    </row>
    <row r="61" spans="2:8" x14ac:dyDescent="0.25">
      <c r="B61" s="29"/>
      <c r="C61" s="29"/>
      <c r="D61" s="29"/>
      <c r="E61" s="29"/>
      <c r="F61" s="29"/>
      <c r="G61" s="29"/>
      <c r="H61" s="30"/>
    </row>
    <row r="62" spans="2:8" x14ac:dyDescent="0.25">
      <c r="B62" s="29"/>
      <c r="C62" s="29"/>
      <c r="D62" s="29"/>
      <c r="E62" s="29"/>
      <c r="F62" s="29"/>
      <c r="G62" s="29"/>
      <c r="H62" s="30"/>
    </row>
    <row r="63" spans="2:8" x14ac:dyDescent="0.25">
      <c r="B63" s="29"/>
      <c r="C63" s="29"/>
      <c r="D63" s="29"/>
      <c r="E63" s="29"/>
      <c r="F63" s="29"/>
      <c r="G63" s="29"/>
      <c r="H63" s="30"/>
    </row>
    <row r="64" spans="2:8" x14ac:dyDescent="0.25">
      <c r="B64" s="29"/>
      <c r="C64" s="29"/>
      <c r="D64" s="29"/>
      <c r="E64" s="29"/>
      <c r="F64" s="29"/>
      <c r="G64" s="29"/>
      <c r="H64" s="30"/>
    </row>
    <row r="65" spans="2:8" x14ac:dyDescent="0.25">
      <c r="B65" s="29"/>
      <c r="C65" s="29"/>
      <c r="D65" s="29"/>
      <c r="E65" s="29"/>
      <c r="F65" s="29"/>
      <c r="G65" s="29"/>
      <c r="H65" s="30"/>
    </row>
    <row r="66" spans="2:8" x14ac:dyDescent="0.25">
      <c r="B66" s="29"/>
      <c r="C66" s="29"/>
      <c r="D66" s="29"/>
      <c r="E66" s="29"/>
      <c r="F66" s="29"/>
      <c r="G66" s="29"/>
      <c r="H66" s="30"/>
    </row>
    <row r="67" spans="2:8" x14ac:dyDescent="0.25">
      <c r="B67" s="29"/>
      <c r="C67" s="29"/>
      <c r="D67" s="29"/>
      <c r="E67" s="29"/>
      <c r="F67" s="29"/>
      <c r="G67" s="29"/>
      <c r="H67" s="30"/>
    </row>
    <row r="68" spans="2:8" x14ac:dyDescent="0.25">
      <c r="B68" s="29"/>
      <c r="C68" s="29"/>
      <c r="D68" s="29"/>
      <c r="E68" s="29"/>
      <c r="F68" s="29"/>
      <c r="G68" s="29"/>
      <c r="H68" s="30"/>
    </row>
    <row r="69" spans="2:8" x14ac:dyDescent="0.25">
      <c r="B69" s="29"/>
      <c r="C69" s="29"/>
      <c r="D69" s="29"/>
      <c r="E69" s="29"/>
      <c r="F69" s="29"/>
      <c r="G69" s="29"/>
      <c r="H69" s="30"/>
    </row>
    <row r="70" spans="2:8" x14ac:dyDescent="0.25">
      <c r="B70" s="29"/>
      <c r="C70" s="29"/>
      <c r="D70" s="29"/>
      <c r="E70" s="29"/>
      <c r="F70" s="29"/>
      <c r="G70" s="29"/>
      <c r="H70" s="30"/>
    </row>
    <row r="71" spans="2:8" x14ac:dyDescent="0.25">
      <c r="B71" s="29"/>
      <c r="C71" s="29"/>
      <c r="D71" s="29"/>
      <c r="E71" s="29"/>
      <c r="F71" s="29"/>
      <c r="G71" s="29"/>
      <c r="H71" s="30"/>
    </row>
    <row r="72" spans="2:8" x14ac:dyDescent="0.25">
      <c r="B72" s="29"/>
      <c r="C72" s="29"/>
      <c r="D72" s="29"/>
      <c r="E72" s="29"/>
      <c r="F72" s="29"/>
      <c r="G72" s="29"/>
      <c r="H72" s="30"/>
    </row>
    <row r="73" spans="2:8" x14ac:dyDescent="0.25">
      <c r="B73" s="29"/>
      <c r="C73" s="29"/>
      <c r="D73" s="29"/>
      <c r="E73" s="29"/>
      <c r="F73" s="29"/>
      <c r="G73" s="29"/>
      <c r="H73" s="30"/>
    </row>
    <row r="74" spans="2:8" x14ac:dyDescent="0.25">
      <c r="B74" s="29"/>
      <c r="C74" s="29"/>
      <c r="D74" s="29"/>
      <c r="E74" s="29"/>
      <c r="F74" s="29"/>
      <c r="G74" s="29"/>
      <c r="H74" s="30"/>
    </row>
    <row r="75" spans="2:8" x14ac:dyDescent="0.25">
      <c r="B75" s="29"/>
      <c r="C75" s="29"/>
      <c r="D75" s="29"/>
      <c r="E75" s="29"/>
      <c r="F75" s="29"/>
      <c r="G75" s="29"/>
      <c r="H75" s="30"/>
    </row>
    <row r="76" spans="2:8" x14ac:dyDescent="0.25">
      <c r="B76" s="29"/>
      <c r="C76" s="29"/>
      <c r="D76" s="29"/>
      <c r="E76" s="29"/>
      <c r="F76" s="29"/>
      <c r="G76" s="29"/>
      <c r="H76" s="30"/>
    </row>
    <row r="77" spans="2:8" x14ac:dyDescent="0.25">
      <c r="B77" s="29"/>
      <c r="C77" s="29"/>
      <c r="D77" s="29"/>
      <c r="E77" s="29"/>
      <c r="F77" s="29"/>
      <c r="G77" s="29"/>
      <c r="H77" s="30"/>
    </row>
    <row r="78" spans="2:8" x14ac:dyDescent="0.25">
      <c r="B78" s="29"/>
      <c r="C78" s="29"/>
      <c r="D78" s="29"/>
      <c r="E78" s="29"/>
      <c r="F78" s="29"/>
      <c r="G78" s="29"/>
      <c r="H78" s="30"/>
    </row>
    <row r="79" spans="2:8" x14ac:dyDescent="0.25">
      <c r="B79" s="29"/>
      <c r="C79" s="29"/>
      <c r="D79" s="29"/>
      <c r="E79" s="29"/>
      <c r="F79" s="29"/>
      <c r="G79" s="29"/>
      <c r="H79" s="30"/>
    </row>
    <row r="80" spans="2:8" x14ac:dyDescent="0.25">
      <c r="B80" s="29"/>
      <c r="C80" s="29"/>
      <c r="D80" s="29"/>
      <c r="E80" s="29"/>
      <c r="F80" s="29"/>
      <c r="G80" s="29"/>
      <c r="H80" s="30"/>
    </row>
    <row r="81" spans="2:8" x14ac:dyDescent="0.25">
      <c r="B81" s="29"/>
      <c r="C81" s="29"/>
      <c r="D81" s="29"/>
      <c r="E81" s="29"/>
      <c r="F81" s="29"/>
      <c r="G81" s="29"/>
      <c r="H81" s="30"/>
    </row>
    <row r="82" spans="2:8" x14ac:dyDescent="0.25">
      <c r="B82" s="29"/>
      <c r="C82" s="29"/>
      <c r="D82" s="29"/>
      <c r="E82" s="29"/>
      <c r="F82" s="29"/>
      <c r="G82" s="29"/>
      <c r="H82" s="30"/>
    </row>
    <row r="83" spans="2:8" x14ac:dyDescent="0.25">
      <c r="B83" s="29"/>
      <c r="C83" s="29"/>
      <c r="D83" s="29"/>
      <c r="E83" s="29"/>
      <c r="F83" s="29"/>
      <c r="G83" s="29"/>
      <c r="H83" s="30"/>
    </row>
    <row r="84" spans="2:8" x14ac:dyDescent="0.25">
      <c r="B84" s="29"/>
      <c r="C84" s="29"/>
      <c r="D84" s="29"/>
      <c r="E84" s="29"/>
      <c r="F84" s="29"/>
      <c r="G84" s="29"/>
      <c r="H84" s="30"/>
    </row>
    <row r="85" spans="2:8" x14ac:dyDescent="0.25">
      <c r="B85" s="29"/>
      <c r="C85" s="29"/>
      <c r="D85" s="29"/>
      <c r="E85" s="29"/>
      <c r="F85" s="29"/>
      <c r="G85" s="29"/>
      <c r="H85" s="30"/>
    </row>
    <row r="86" spans="2:8" x14ac:dyDescent="0.25">
      <c r="B86" s="29"/>
      <c r="C86" s="29"/>
      <c r="D86" s="29"/>
      <c r="E86" s="29"/>
      <c r="F86" s="29"/>
      <c r="G86" s="29"/>
      <c r="H86" s="30"/>
    </row>
    <row r="87" spans="2:8" x14ac:dyDescent="0.25">
      <c r="B87" s="29"/>
      <c r="C87" s="29"/>
      <c r="D87" s="29"/>
      <c r="E87" s="29"/>
      <c r="F87" s="29"/>
      <c r="G87" s="29"/>
      <c r="H87" s="30"/>
    </row>
    <row r="88" spans="2:8" x14ac:dyDescent="0.25">
      <c r="B88" s="29"/>
      <c r="C88" s="29"/>
      <c r="D88" s="29"/>
      <c r="E88" s="29"/>
      <c r="F88" s="29"/>
      <c r="G88" s="29"/>
      <c r="H88" s="30"/>
    </row>
    <row r="89" spans="2:8" x14ac:dyDescent="0.25">
      <c r="B89" s="29"/>
      <c r="C89" s="29"/>
      <c r="D89" s="29"/>
      <c r="E89" s="29"/>
      <c r="F89" s="29"/>
      <c r="G89" s="29"/>
      <c r="H89" s="30"/>
    </row>
    <row r="90" spans="2:8" x14ac:dyDescent="0.25">
      <c r="B90" s="29"/>
      <c r="C90" s="29"/>
      <c r="D90" s="29"/>
      <c r="E90" s="29"/>
      <c r="F90" s="29"/>
      <c r="G90" s="29"/>
      <c r="H90" s="30"/>
    </row>
    <row r="91" spans="2:8" x14ac:dyDescent="0.25">
      <c r="B91" s="29"/>
      <c r="C91" s="29"/>
      <c r="D91" s="29"/>
      <c r="E91" s="29"/>
      <c r="F91" s="29"/>
      <c r="G91" s="29"/>
      <c r="H91" s="30"/>
    </row>
    <row r="92" spans="2:8" x14ac:dyDescent="0.25">
      <c r="B92" s="29"/>
      <c r="C92" s="29"/>
      <c r="D92" s="29"/>
      <c r="E92" s="29"/>
      <c r="F92" s="29"/>
      <c r="G92" s="29"/>
      <c r="H92" s="30"/>
    </row>
    <row r="93" spans="2:8" x14ac:dyDescent="0.25">
      <c r="B93" s="29"/>
      <c r="C93" s="29"/>
      <c r="D93" s="29"/>
      <c r="E93" s="29"/>
      <c r="F93" s="29"/>
      <c r="G93" s="29"/>
      <c r="H93" s="30"/>
    </row>
    <row r="94" spans="2:8" x14ac:dyDescent="0.25">
      <c r="B94" s="29"/>
      <c r="C94" s="29"/>
      <c r="D94" s="29"/>
      <c r="E94" s="29"/>
      <c r="F94" s="29"/>
      <c r="G94" s="29"/>
      <c r="H94" s="30"/>
    </row>
    <row r="95" spans="2:8" x14ac:dyDescent="0.25">
      <c r="B95" s="29"/>
      <c r="C95" s="29"/>
      <c r="D95" s="29"/>
      <c r="E95" s="29"/>
      <c r="F95" s="29"/>
      <c r="G95" s="29"/>
      <c r="H95" s="30"/>
    </row>
    <row r="96" spans="2:8" x14ac:dyDescent="0.25">
      <c r="B96" s="29"/>
      <c r="C96" s="29"/>
      <c r="D96" s="29"/>
      <c r="E96" s="29"/>
      <c r="F96" s="29"/>
      <c r="G96" s="29"/>
      <c r="H96" s="30"/>
    </row>
    <row r="97" spans="2:8" x14ac:dyDescent="0.25">
      <c r="B97" s="29"/>
      <c r="C97" s="29"/>
      <c r="D97" s="29"/>
      <c r="E97" s="29"/>
      <c r="F97" s="29"/>
      <c r="G97" s="29"/>
      <c r="H97" s="30"/>
    </row>
    <row r="98" spans="2:8" x14ac:dyDescent="0.25">
      <c r="B98" s="29"/>
      <c r="C98" s="29"/>
      <c r="D98" s="29"/>
      <c r="E98" s="29"/>
      <c r="F98" s="29"/>
      <c r="G98" s="29"/>
      <c r="H98" s="30"/>
    </row>
    <row r="99" spans="2:8" x14ac:dyDescent="0.25">
      <c r="B99" s="29"/>
      <c r="C99" s="29"/>
      <c r="D99" s="29"/>
      <c r="E99" s="29"/>
      <c r="F99" s="29"/>
      <c r="G99" s="29"/>
      <c r="H99" s="30"/>
    </row>
    <row r="100" spans="2:8" x14ac:dyDescent="0.25">
      <c r="B100" s="29"/>
      <c r="C100" s="29"/>
      <c r="D100" s="29"/>
      <c r="E100" s="29"/>
      <c r="F100" s="29"/>
      <c r="G100" s="29"/>
      <c r="H100" s="30"/>
    </row>
    <row r="101" spans="2:8" x14ac:dyDescent="0.25">
      <c r="B101" s="29"/>
      <c r="C101" s="29"/>
      <c r="D101" s="29"/>
      <c r="E101" s="29"/>
      <c r="F101" s="29"/>
      <c r="G101" s="29"/>
      <c r="H101" s="30"/>
    </row>
    <row r="102" spans="2:8" x14ac:dyDescent="0.25">
      <c r="B102" s="29"/>
      <c r="C102" s="29"/>
      <c r="D102" s="29"/>
      <c r="E102" s="29"/>
      <c r="F102" s="29"/>
      <c r="G102" s="29"/>
      <c r="H102" s="30"/>
    </row>
    <row r="103" spans="2:8" x14ac:dyDescent="0.25">
      <c r="B103" s="29"/>
      <c r="C103" s="29"/>
      <c r="D103" s="29"/>
      <c r="E103" s="29"/>
      <c r="F103" s="29"/>
      <c r="G103" s="29"/>
      <c r="H103" s="30"/>
    </row>
    <row r="104" spans="2:8" x14ac:dyDescent="0.25">
      <c r="B104" s="29"/>
      <c r="C104" s="29"/>
      <c r="D104" s="29"/>
      <c r="E104" s="29"/>
      <c r="F104" s="29"/>
      <c r="G104" s="29"/>
      <c r="H104" s="30"/>
    </row>
    <row r="105" spans="2:8" x14ac:dyDescent="0.25">
      <c r="B105" s="29"/>
      <c r="C105" s="29"/>
      <c r="D105" s="29"/>
      <c r="E105" s="29"/>
      <c r="F105" s="29"/>
      <c r="G105" s="29"/>
      <c r="H105" s="30"/>
    </row>
    <row r="106" spans="2:8" x14ac:dyDescent="0.25">
      <c r="B106" s="29"/>
      <c r="C106" s="29"/>
      <c r="D106" s="29"/>
      <c r="E106" s="29"/>
      <c r="F106" s="29"/>
      <c r="G106" s="29"/>
      <c r="H106" s="30"/>
    </row>
    <row r="107" spans="2:8" x14ac:dyDescent="0.25">
      <c r="B107" s="29"/>
      <c r="C107" s="29"/>
      <c r="D107" s="29"/>
      <c r="E107" s="29"/>
      <c r="F107" s="29"/>
      <c r="G107" s="29"/>
      <c r="H107" s="30"/>
    </row>
    <row r="108" spans="2:8" x14ac:dyDescent="0.25">
      <c r="B108" s="29"/>
      <c r="C108" s="29"/>
      <c r="D108" s="29"/>
      <c r="E108" s="29"/>
      <c r="F108" s="29"/>
      <c r="G108" s="29"/>
      <c r="H108" s="30"/>
    </row>
    <row r="109" spans="2:8" x14ac:dyDescent="0.25">
      <c r="B109" s="29"/>
      <c r="C109" s="29"/>
      <c r="D109" s="29"/>
      <c r="E109" s="29"/>
      <c r="F109" s="29"/>
      <c r="G109" s="29"/>
      <c r="H109" s="30"/>
    </row>
    <row r="110" spans="2:8" x14ac:dyDescent="0.25">
      <c r="B110" s="29"/>
      <c r="C110" s="29"/>
      <c r="D110" s="29"/>
      <c r="E110" s="29"/>
      <c r="F110" s="29"/>
      <c r="G110" s="29"/>
      <c r="H110" s="30"/>
    </row>
    <row r="111" spans="2:8" x14ac:dyDescent="0.25">
      <c r="B111" s="29"/>
      <c r="C111" s="29"/>
      <c r="D111" s="29"/>
      <c r="E111" s="29"/>
      <c r="F111" s="29"/>
      <c r="G111" s="29"/>
      <c r="H111" s="30"/>
    </row>
    <row r="112" spans="2:8" x14ac:dyDescent="0.25">
      <c r="B112" s="29"/>
      <c r="C112" s="29"/>
      <c r="D112" s="29"/>
      <c r="E112" s="29"/>
      <c r="F112" s="29"/>
      <c r="G112" s="29"/>
      <c r="H112" s="30"/>
    </row>
    <row r="113" spans="2:8" x14ac:dyDescent="0.25">
      <c r="B113" s="29"/>
      <c r="C113" s="29"/>
      <c r="D113" s="29"/>
      <c r="E113" s="29"/>
      <c r="F113" s="29"/>
      <c r="G113" s="29"/>
      <c r="H113" s="30"/>
    </row>
    <row r="114" spans="2:8" x14ac:dyDescent="0.25">
      <c r="B114" s="29"/>
      <c r="C114" s="29"/>
      <c r="D114" s="29"/>
      <c r="E114" s="29"/>
      <c r="F114" s="29"/>
      <c r="G114" s="29"/>
      <c r="H114" s="30"/>
    </row>
    <row r="115" spans="2:8" x14ac:dyDescent="0.25">
      <c r="B115" s="29"/>
      <c r="C115" s="29"/>
      <c r="D115" s="29"/>
      <c r="E115" s="29"/>
      <c r="F115" s="29"/>
      <c r="G115" s="29"/>
      <c r="H115" s="30"/>
    </row>
    <row r="116" spans="2:8" x14ac:dyDescent="0.25">
      <c r="B116" s="29"/>
      <c r="C116" s="29"/>
      <c r="D116" s="29"/>
      <c r="E116" s="29"/>
      <c r="F116" s="29"/>
      <c r="G116" s="29"/>
      <c r="H116" s="30"/>
    </row>
    <row r="117" spans="2:8" x14ac:dyDescent="0.25">
      <c r="B117" s="29"/>
      <c r="C117" s="29"/>
      <c r="D117" s="29"/>
      <c r="E117" s="29"/>
      <c r="F117" s="29"/>
      <c r="G117" s="29"/>
      <c r="H117" s="30"/>
    </row>
    <row r="118" spans="2:8" x14ac:dyDescent="0.25">
      <c r="B118" s="29"/>
      <c r="C118" s="29"/>
      <c r="D118" s="29"/>
      <c r="E118" s="29"/>
      <c r="F118" s="29"/>
      <c r="G118" s="29"/>
      <c r="H118" s="30"/>
    </row>
    <row r="119" spans="2:8" x14ac:dyDescent="0.25">
      <c r="B119" s="29"/>
      <c r="C119" s="29"/>
      <c r="D119" s="29"/>
      <c r="E119" s="29"/>
      <c r="F119" s="29"/>
      <c r="G119" s="29"/>
      <c r="H119" s="30"/>
    </row>
    <row r="120" spans="2:8" x14ac:dyDescent="0.25">
      <c r="B120" s="29"/>
      <c r="C120" s="29"/>
      <c r="D120" s="29"/>
      <c r="E120" s="29"/>
      <c r="F120" s="29"/>
      <c r="G120" s="29"/>
      <c r="H120" s="30"/>
    </row>
    <row r="121" spans="2:8" x14ac:dyDescent="0.25">
      <c r="B121" s="29"/>
      <c r="C121" s="29"/>
      <c r="D121" s="29"/>
      <c r="E121" s="29"/>
      <c r="F121" s="29"/>
      <c r="G121" s="29"/>
      <c r="H121" s="30"/>
    </row>
    <row r="122" spans="2:8" x14ac:dyDescent="0.25">
      <c r="B122" s="29"/>
      <c r="C122" s="29"/>
      <c r="D122" s="29"/>
      <c r="E122" s="29"/>
      <c r="F122" s="29"/>
      <c r="G122" s="29"/>
      <c r="H122" s="30"/>
    </row>
    <row r="123" spans="2:8" x14ac:dyDescent="0.25">
      <c r="B123" s="29"/>
      <c r="C123" s="29"/>
      <c r="D123" s="29"/>
      <c r="E123" s="29"/>
      <c r="F123" s="29"/>
      <c r="G123" s="29"/>
      <c r="H123" s="30"/>
    </row>
    <row r="124" spans="2:8" x14ac:dyDescent="0.25">
      <c r="B124" s="29"/>
      <c r="C124" s="29"/>
      <c r="D124" s="29"/>
      <c r="E124" s="29"/>
      <c r="F124" s="29"/>
      <c r="G124" s="29"/>
      <c r="H124" s="30"/>
    </row>
    <row r="125" spans="2:8" x14ac:dyDescent="0.25">
      <c r="B125" s="29"/>
      <c r="C125" s="29"/>
      <c r="D125" s="29"/>
      <c r="E125" s="29"/>
      <c r="F125" s="29"/>
      <c r="G125" s="29"/>
      <c r="H125" s="30"/>
    </row>
    <row r="126" spans="2:8" x14ac:dyDescent="0.25">
      <c r="B126" s="29"/>
      <c r="C126" s="29"/>
      <c r="D126" s="29"/>
      <c r="E126" s="29"/>
      <c r="F126" s="29"/>
      <c r="G126" s="29"/>
      <c r="H126" s="30"/>
    </row>
    <row r="127" spans="2:8" x14ac:dyDescent="0.25">
      <c r="B127" s="29"/>
      <c r="C127" s="29"/>
      <c r="D127" s="29"/>
      <c r="E127" s="29"/>
      <c r="F127" s="29"/>
      <c r="G127" s="29"/>
      <c r="H127" s="30"/>
    </row>
    <row r="128" spans="2:8" x14ac:dyDescent="0.25">
      <c r="B128" s="29"/>
      <c r="C128" s="29"/>
      <c r="D128" s="29"/>
      <c r="E128" s="29"/>
      <c r="F128" s="29"/>
      <c r="G128" s="29"/>
      <c r="H128" s="30"/>
    </row>
    <row r="129" spans="2:8" x14ac:dyDescent="0.25">
      <c r="B129" s="29"/>
      <c r="C129" s="29"/>
      <c r="D129" s="29"/>
      <c r="E129" s="29"/>
      <c r="F129" s="29"/>
      <c r="G129" s="29"/>
      <c r="H129" s="30"/>
    </row>
    <row r="130" spans="2:8" x14ac:dyDescent="0.25">
      <c r="B130" s="29"/>
      <c r="C130" s="29"/>
      <c r="D130" s="29"/>
      <c r="E130" s="29"/>
      <c r="F130" s="29"/>
      <c r="G130" s="29"/>
      <c r="H130" s="30"/>
    </row>
    <row r="131" spans="2:8" x14ac:dyDescent="0.25">
      <c r="B131" s="29"/>
      <c r="C131" s="29"/>
      <c r="D131" s="29"/>
      <c r="E131" s="29"/>
      <c r="F131" s="29"/>
      <c r="G131" s="29"/>
      <c r="H131" s="30"/>
    </row>
    <row r="132" spans="2:8" x14ac:dyDescent="0.25">
      <c r="B132" s="29"/>
      <c r="C132" s="29"/>
      <c r="D132" s="29"/>
      <c r="E132" s="29"/>
      <c r="F132" s="29"/>
      <c r="G132" s="29"/>
      <c r="H132" s="30"/>
    </row>
    <row r="133" spans="2:8" x14ac:dyDescent="0.25">
      <c r="B133" s="29"/>
      <c r="C133" s="29"/>
      <c r="D133" s="29"/>
      <c r="E133" s="29"/>
      <c r="F133" s="29"/>
      <c r="G133" s="29"/>
      <c r="H133" s="30"/>
    </row>
    <row r="134" spans="2:8" x14ac:dyDescent="0.25">
      <c r="B134" s="29"/>
      <c r="C134" s="29"/>
      <c r="D134" s="29"/>
      <c r="E134" s="29"/>
      <c r="F134" s="29"/>
      <c r="G134" s="29"/>
      <c r="H134" s="30"/>
    </row>
    <row r="135" spans="2:8" x14ac:dyDescent="0.25">
      <c r="B135" s="29"/>
      <c r="C135" s="29"/>
      <c r="D135" s="29"/>
      <c r="E135" s="29"/>
      <c r="F135" s="29"/>
      <c r="G135" s="29"/>
      <c r="H135" s="30"/>
    </row>
    <row r="136" spans="2:8" x14ac:dyDescent="0.25">
      <c r="B136" s="29"/>
      <c r="C136" s="29"/>
      <c r="D136" s="29"/>
      <c r="E136" s="29"/>
      <c r="F136" s="29"/>
      <c r="G136" s="29"/>
      <c r="H136" s="30"/>
    </row>
    <row r="137" spans="2:8" x14ac:dyDescent="0.25">
      <c r="B137" s="29"/>
      <c r="C137" s="29"/>
      <c r="D137" s="29"/>
      <c r="E137" s="29"/>
      <c r="F137" s="29"/>
      <c r="G137" s="29"/>
      <c r="H137" s="30"/>
    </row>
    <row r="138" spans="2:8" x14ac:dyDescent="0.25">
      <c r="B138" s="29"/>
      <c r="C138" s="29"/>
      <c r="D138" s="29"/>
      <c r="E138" s="29"/>
      <c r="F138" s="29"/>
      <c r="G138" s="29"/>
      <c r="H138" s="30"/>
    </row>
    <row r="139" spans="2:8" x14ac:dyDescent="0.25">
      <c r="B139" s="29"/>
      <c r="C139" s="29"/>
      <c r="D139" s="29"/>
      <c r="E139" s="29"/>
      <c r="F139" s="29"/>
      <c r="G139" s="29"/>
      <c r="H139" s="30"/>
    </row>
    <row r="140" spans="2:8" x14ac:dyDescent="0.25">
      <c r="B140" s="29"/>
      <c r="C140" s="29"/>
      <c r="D140" s="29"/>
      <c r="E140" s="29"/>
      <c r="F140" s="29"/>
      <c r="G140" s="29"/>
      <c r="H140" s="30"/>
    </row>
    <row r="141" spans="2:8" x14ac:dyDescent="0.25">
      <c r="B141" s="29"/>
      <c r="C141" s="29"/>
      <c r="D141" s="29"/>
      <c r="E141" s="29"/>
      <c r="F141" s="29"/>
      <c r="G141" s="29"/>
      <c r="H141" s="30"/>
    </row>
    <row r="142" spans="2:8" x14ac:dyDescent="0.25">
      <c r="B142" s="29"/>
      <c r="C142" s="29"/>
      <c r="D142" s="29"/>
      <c r="E142" s="29"/>
      <c r="F142" s="29"/>
      <c r="G142" s="29"/>
      <c r="H142" s="30"/>
    </row>
    <row r="143" spans="2:8" x14ac:dyDescent="0.25">
      <c r="B143" s="29"/>
      <c r="C143" s="29"/>
      <c r="D143" s="29"/>
      <c r="E143" s="29"/>
      <c r="F143" s="29"/>
      <c r="G143" s="29"/>
      <c r="H143" s="30"/>
    </row>
    <row r="144" spans="2:8" x14ac:dyDescent="0.25">
      <c r="B144" s="29"/>
      <c r="C144" s="29"/>
      <c r="D144" s="29"/>
      <c r="E144" s="29"/>
      <c r="F144" s="29"/>
      <c r="G144" s="29"/>
      <c r="H144" s="30"/>
    </row>
    <row r="145" spans="2:8" x14ac:dyDescent="0.25">
      <c r="B145" s="29"/>
      <c r="C145" s="29"/>
      <c r="D145" s="29"/>
      <c r="E145" s="29"/>
      <c r="F145" s="29"/>
      <c r="G145" s="29"/>
      <c r="H145" s="30"/>
    </row>
    <row r="146" spans="2:8" x14ac:dyDescent="0.25">
      <c r="B146" s="29"/>
      <c r="C146" s="29"/>
      <c r="D146" s="29"/>
      <c r="E146" s="29"/>
      <c r="F146" s="29"/>
      <c r="G146" s="29"/>
      <c r="H146" s="30"/>
    </row>
    <row r="147" spans="2:8" x14ac:dyDescent="0.25">
      <c r="B147" s="29"/>
      <c r="C147" s="29"/>
      <c r="D147" s="29"/>
      <c r="E147" s="29"/>
      <c r="F147" s="29"/>
      <c r="G147" s="29"/>
      <c r="H147" s="30"/>
    </row>
    <row r="148" spans="2:8" x14ac:dyDescent="0.25">
      <c r="B148" s="29"/>
      <c r="C148" s="29"/>
      <c r="D148" s="29"/>
      <c r="E148" s="29"/>
      <c r="F148" s="29"/>
      <c r="G148" s="29"/>
      <c r="H148" s="30"/>
    </row>
    <row r="149" spans="2:8" x14ac:dyDescent="0.25">
      <c r="B149" s="29"/>
      <c r="C149" s="29"/>
      <c r="D149" s="29"/>
      <c r="E149" s="29"/>
      <c r="F149" s="29"/>
      <c r="G149" s="29"/>
      <c r="H149" s="30"/>
    </row>
    <row r="150" spans="2:8" x14ac:dyDescent="0.25">
      <c r="B150" s="29"/>
      <c r="C150" s="29"/>
      <c r="D150" s="29"/>
      <c r="E150" s="29"/>
      <c r="F150" s="29"/>
      <c r="G150" s="29"/>
      <c r="H150" s="29"/>
    </row>
    <row r="151" spans="2:8" x14ac:dyDescent="0.25">
      <c r="B151" s="29"/>
      <c r="C151" s="29"/>
      <c r="D151" s="29"/>
      <c r="E151" s="29"/>
      <c r="F151" s="29"/>
      <c r="G151" s="29"/>
      <c r="H151" s="29"/>
    </row>
    <row r="152" spans="2:8" x14ac:dyDescent="0.25">
      <c r="B152" s="29"/>
      <c r="C152" s="29"/>
      <c r="D152" s="29"/>
      <c r="E152" s="29"/>
      <c r="F152" s="29"/>
      <c r="G152" s="29"/>
      <c r="H152" s="29"/>
    </row>
    <row r="153" spans="2:8" x14ac:dyDescent="0.25">
      <c r="B153" s="29"/>
      <c r="C153" s="29"/>
      <c r="D153" s="29"/>
      <c r="E153" s="29"/>
      <c r="F153" s="29"/>
      <c r="G153" s="29"/>
      <c r="H153" s="29"/>
    </row>
    <row r="154" spans="2:8" x14ac:dyDescent="0.25">
      <c r="B154" s="29"/>
      <c r="C154" s="29"/>
      <c r="D154" s="29"/>
      <c r="E154" s="29"/>
      <c r="F154" s="29"/>
      <c r="G154" s="29"/>
      <c r="H154" s="29"/>
    </row>
    <row r="155" spans="2:8" x14ac:dyDescent="0.25">
      <c r="B155" s="29"/>
      <c r="C155" s="29"/>
      <c r="D155" s="29"/>
      <c r="E155" s="29"/>
      <c r="F155" s="29"/>
      <c r="G155" s="29"/>
      <c r="H155" s="29"/>
    </row>
    <row r="156" spans="2:8" x14ac:dyDescent="0.25">
      <c r="B156" s="29"/>
      <c r="C156" s="29"/>
      <c r="D156" s="29"/>
      <c r="E156" s="29"/>
      <c r="F156" s="29"/>
      <c r="G156" s="29"/>
      <c r="H156" s="29"/>
    </row>
    <row r="157" spans="2:8" x14ac:dyDescent="0.25">
      <c r="B157" s="29"/>
      <c r="C157" s="29"/>
      <c r="D157" s="29"/>
      <c r="E157" s="29"/>
      <c r="F157" s="29"/>
      <c r="G157" s="29"/>
      <c r="H157" s="29"/>
    </row>
    <row r="158" spans="2:8" x14ac:dyDescent="0.25">
      <c r="B158" s="29"/>
      <c r="C158" s="29"/>
      <c r="D158" s="29"/>
      <c r="E158" s="29"/>
      <c r="F158" s="29"/>
      <c r="G158" s="29"/>
      <c r="H158" s="29"/>
    </row>
  </sheetData>
  <mergeCells count="2">
    <mergeCell ref="E1:H1"/>
    <mergeCell ref="B50:H5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54"/>
  <sheetViews>
    <sheetView topLeftCell="A22" workbookViewId="0">
      <selection activeCell="B49" sqref="B49:H49"/>
    </sheetView>
  </sheetViews>
  <sheetFormatPr defaultRowHeight="15" x14ac:dyDescent="0.25"/>
  <cols>
    <col min="1" max="1" width="4.85546875" style="3" customWidth="1"/>
    <col min="2" max="2" width="29.7109375" style="3" customWidth="1"/>
    <col min="3" max="3" width="13.5703125" style="3" customWidth="1"/>
    <col min="4" max="4" width="12" style="3" customWidth="1"/>
    <col min="5" max="5" width="10.85546875" style="3" customWidth="1"/>
    <col min="6" max="6" width="11.28515625" style="3" customWidth="1"/>
    <col min="7" max="7" width="9.140625" style="3"/>
    <col min="8" max="8" width="12.7109375" style="3" customWidth="1"/>
    <col min="9" max="16384" width="9.140625" style="3"/>
  </cols>
  <sheetData>
    <row r="1" spans="2:11" ht="69" customHeight="1" x14ac:dyDescent="0.25">
      <c r="B1" s="7"/>
      <c r="C1" s="7"/>
      <c r="D1" s="7"/>
      <c r="E1" s="61" t="s">
        <v>81</v>
      </c>
      <c r="F1" s="62"/>
      <c r="G1" s="62"/>
      <c r="H1" s="62"/>
    </row>
    <row r="2" spans="2:11" x14ac:dyDescent="0.25">
      <c r="B2" s="8"/>
      <c r="C2" s="8" t="s">
        <v>46</v>
      </c>
      <c r="D2" s="8"/>
      <c r="E2" s="8"/>
      <c r="F2" s="7"/>
      <c r="G2" s="7"/>
      <c r="H2" s="7"/>
    </row>
    <row r="3" spans="2:11" x14ac:dyDescent="0.25">
      <c r="B3" s="9" t="s">
        <v>1</v>
      </c>
      <c r="C3" s="9"/>
      <c r="D3" s="9"/>
      <c r="E3" s="9"/>
      <c r="F3" s="10"/>
      <c r="G3" s="10"/>
      <c r="H3" s="10"/>
    </row>
    <row r="4" spans="2:11" x14ac:dyDescent="0.25">
      <c r="B4" s="9" t="s">
        <v>4</v>
      </c>
      <c r="C4" s="10"/>
      <c r="D4" s="10"/>
      <c r="E4" s="10"/>
      <c r="F4" s="10"/>
      <c r="G4" s="10"/>
      <c r="H4" s="10"/>
    </row>
    <row r="5" spans="2:11" x14ac:dyDescent="0.25">
      <c r="B5" s="10"/>
      <c r="C5" s="10"/>
      <c r="D5" s="10"/>
      <c r="E5" s="10"/>
      <c r="F5" s="10"/>
      <c r="G5" s="10"/>
      <c r="H5" s="10" t="s">
        <v>5</v>
      </c>
    </row>
    <row r="6" spans="2:11" x14ac:dyDescent="0.25">
      <c r="B6" s="11" t="s">
        <v>2</v>
      </c>
      <c r="C6" s="12" t="s">
        <v>47</v>
      </c>
      <c r="D6" s="11"/>
      <c r="E6" s="11" t="s">
        <v>49</v>
      </c>
      <c r="F6" s="11"/>
      <c r="G6" s="11"/>
      <c r="H6" s="11"/>
    </row>
    <row r="7" spans="2:11" ht="36.75" x14ac:dyDescent="0.25">
      <c r="B7" s="11"/>
      <c r="C7" s="11" t="s">
        <v>48</v>
      </c>
      <c r="D7" s="13" t="s">
        <v>63</v>
      </c>
      <c r="E7" s="13" t="s">
        <v>64</v>
      </c>
      <c r="F7" s="13" t="s">
        <v>66</v>
      </c>
      <c r="G7" s="13" t="s">
        <v>65</v>
      </c>
      <c r="H7" s="11" t="s">
        <v>10</v>
      </c>
    </row>
    <row r="8" spans="2:11" x14ac:dyDescent="0.25">
      <c r="B8" s="14">
        <v>2</v>
      </c>
      <c r="C8" s="15">
        <v>3</v>
      </c>
      <c r="D8" s="15">
        <v>4</v>
      </c>
      <c r="E8" s="15">
        <v>5</v>
      </c>
      <c r="F8" s="15">
        <v>6</v>
      </c>
      <c r="G8" s="14">
        <v>7</v>
      </c>
      <c r="H8" s="14">
        <v>8</v>
      </c>
    </row>
    <row r="9" spans="2:11" x14ac:dyDescent="0.25">
      <c r="B9" s="11" t="s">
        <v>72</v>
      </c>
      <c r="C9" s="15" t="s">
        <v>13</v>
      </c>
      <c r="D9" s="16">
        <v>1838.52</v>
      </c>
      <c r="E9" s="16">
        <v>2834.67</v>
      </c>
      <c r="F9" s="16">
        <v>2889.72</v>
      </c>
      <c r="G9" s="17">
        <v>3415.83</v>
      </c>
      <c r="H9" s="17">
        <v>3679.04</v>
      </c>
    </row>
    <row r="10" spans="2:11" x14ac:dyDescent="0.25">
      <c r="B10" s="11"/>
      <c r="C10" s="18" t="s">
        <v>46</v>
      </c>
      <c r="D10" s="18"/>
      <c r="E10" s="18"/>
      <c r="F10" s="18"/>
      <c r="G10" s="11"/>
      <c r="H10" s="11"/>
    </row>
    <row r="11" spans="2:11" ht="36.75" x14ac:dyDescent="0.25">
      <c r="B11" s="11"/>
      <c r="C11" s="18"/>
      <c r="D11" s="19" t="s">
        <v>63</v>
      </c>
      <c r="E11" s="19" t="s">
        <v>64</v>
      </c>
      <c r="F11" s="19" t="s">
        <v>66</v>
      </c>
      <c r="G11" s="19" t="s">
        <v>65</v>
      </c>
      <c r="H11" s="18" t="s">
        <v>10</v>
      </c>
      <c r="I11" s="4"/>
      <c r="J11" s="5"/>
      <c r="K11" s="5"/>
    </row>
    <row r="12" spans="2:11" x14ac:dyDescent="0.25">
      <c r="B12" s="18" t="s">
        <v>17</v>
      </c>
      <c r="C12" s="11">
        <f>C13+C19+C20+C24</f>
        <v>5877189.4336000001</v>
      </c>
      <c r="D12" s="11">
        <f t="shared" ref="D12:H12" si="0">D13+D19+D20+D24</f>
        <v>227769.80000000002</v>
      </c>
      <c r="E12" s="11">
        <v>104525.57</v>
      </c>
      <c r="F12" s="11">
        <v>4711490.0199999996</v>
      </c>
      <c r="G12" s="11">
        <f t="shared" si="0"/>
        <v>524831.83979999996</v>
      </c>
      <c r="H12" s="11">
        <f t="shared" si="0"/>
        <v>308572.20380000002</v>
      </c>
      <c r="I12" s="6"/>
      <c r="J12" s="5"/>
      <c r="K12" s="5"/>
    </row>
    <row r="13" spans="2:11" x14ac:dyDescent="0.25">
      <c r="B13" s="18" t="s">
        <v>18</v>
      </c>
      <c r="C13" s="18">
        <f>D13+E13+F13+G13+H13</f>
        <v>3594925.0999999996</v>
      </c>
      <c r="D13" s="18">
        <f>D14+D15+D16+D17+D18</f>
        <v>167809.6</v>
      </c>
      <c r="E13" s="18">
        <v>59185.4</v>
      </c>
      <c r="F13" s="11">
        <v>2667781.71</v>
      </c>
      <c r="G13" s="18">
        <f t="shared" ref="G13:H13" si="1">G14+G15+G16+G17+G18</f>
        <v>443655.76</v>
      </c>
      <c r="H13" s="18">
        <f t="shared" si="1"/>
        <v>256492.63</v>
      </c>
      <c r="I13" s="6"/>
      <c r="J13" s="5"/>
      <c r="K13" s="5"/>
    </row>
    <row r="14" spans="2:11" x14ac:dyDescent="0.25">
      <c r="B14" s="11" t="s">
        <v>19</v>
      </c>
      <c r="C14" s="11">
        <f t="shared" ref="C14:C43" si="2">D14+E14+F14+G14+H14</f>
        <v>3325296.9200000004</v>
      </c>
      <c r="D14" s="11">
        <v>163914.41</v>
      </c>
      <c r="E14" s="11">
        <v>53973.96</v>
      </c>
      <c r="F14" s="11">
        <v>2432876.04</v>
      </c>
      <c r="G14" s="11">
        <v>422127.62</v>
      </c>
      <c r="H14" s="11">
        <v>252404.89</v>
      </c>
      <c r="I14" s="6"/>
      <c r="J14" s="5"/>
      <c r="K14" s="5"/>
    </row>
    <row r="15" spans="2:11" x14ac:dyDescent="0.25">
      <c r="B15" s="11" t="s">
        <v>20</v>
      </c>
      <c r="C15" s="11">
        <f t="shared" si="2"/>
        <v>97361.040000000008</v>
      </c>
      <c r="D15" s="11"/>
      <c r="E15" s="11">
        <v>2113.1</v>
      </c>
      <c r="F15" s="11">
        <v>95247.94</v>
      </c>
      <c r="G15" s="11"/>
      <c r="H15" s="11"/>
      <c r="I15" s="6"/>
      <c r="J15" s="5"/>
      <c r="K15" s="5"/>
    </row>
    <row r="16" spans="2:11" x14ac:dyDescent="0.25">
      <c r="B16" s="11" t="s">
        <v>21</v>
      </c>
      <c r="C16" s="11">
        <f t="shared" si="2"/>
        <v>0</v>
      </c>
      <c r="D16" s="11">
        <v>0</v>
      </c>
      <c r="E16" s="11">
        <v>0</v>
      </c>
      <c r="F16" s="11">
        <f t="shared" ref="F16:F43" si="3">E16/$E$45*40</f>
        <v>0</v>
      </c>
      <c r="G16" s="11">
        <v>0</v>
      </c>
      <c r="H16" s="11">
        <v>0</v>
      </c>
      <c r="I16" s="6"/>
      <c r="J16" s="5"/>
      <c r="K16" s="5"/>
    </row>
    <row r="17" spans="2:11" x14ac:dyDescent="0.25">
      <c r="B17" s="11" t="s">
        <v>22</v>
      </c>
      <c r="C17" s="11">
        <f t="shared" si="2"/>
        <v>105239.00000000001</v>
      </c>
      <c r="D17" s="11">
        <v>1395.19</v>
      </c>
      <c r="E17" s="11">
        <v>2230.19</v>
      </c>
      <c r="F17" s="11">
        <v>100525.88</v>
      </c>
      <c r="G17" s="11">
        <v>0</v>
      </c>
      <c r="H17" s="11">
        <v>1087.74</v>
      </c>
      <c r="I17" s="6"/>
      <c r="J17" s="5"/>
      <c r="K17" s="5"/>
    </row>
    <row r="18" spans="2:11" x14ac:dyDescent="0.25">
      <c r="B18" s="11" t="s">
        <v>23</v>
      </c>
      <c r="C18" s="11">
        <f t="shared" si="2"/>
        <v>67028.14</v>
      </c>
      <c r="D18" s="11">
        <v>2500</v>
      </c>
      <c r="E18" s="11">
        <v>868.15</v>
      </c>
      <c r="F18" s="11">
        <v>39131.85</v>
      </c>
      <c r="G18" s="11">
        <v>21528.14</v>
      </c>
      <c r="H18" s="11">
        <v>3000</v>
      </c>
      <c r="I18" s="6"/>
      <c r="J18" s="5"/>
      <c r="K18" s="5"/>
    </row>
    <row r="19" spans="2:11" x14ac:dyDescent="0.25">
      <c r="B19" s="18" t="s">
        <v>24</v>
      </c>
      <c r="C19" s="18">
        <f t="shared" si="2"/>
        <v>1472025.3800000001</v>
      </c>
      <c r="D19" s="18">
        <v>25836.5</v>
      </c>
      <c r="E19" s="18">
        <v>30225.279999999999</v>
      </c>
      <c r="F19" s="11">
        <v>1362404.72</v>
      </c>
      <c r="G19" s="18">
        <v>33568.589999999997</v>
      </c>
      <c r="H19" s="18">
        <v>19990.29</v>
      </c>
      <c r="I19" s="6"/>
      <c r="J19" s="5"/>
      <c r="K19" s="5"/>
    </row>
    <row r="20" spans="2:11" x14ac:dyDescent="0.25">
      <c r="B20" s="11" t="s">
        <v>25</v>
      </c>
      <c r="C20" s="11">
        <f t="shared" si="2"/>
        <v>559006.96360000002</v>
      </c>
      <c r="D20" s="11">
        <f>D21+D22+D23</f>
        <v>24387.23</v>
      </c>
      <c r="E20" s="11">
        <v>10646.74</v>
      </c>
      <c r="F20" s="11">
        <v>479901.71</v>
      </c>
      <c r="G20" s="11">
        <f t="shared" ref="G20:H20" si="4">G21+G22+G23</f>
        <v>25172.519799999998</v>
      </c>
      <c r="H20" s="11">
        <f t="shared" si="4"/>
        <v>18898.763800000001</v>
      </c>
      <c r="I20" s="6"/>
      <c r="J20" s="5"/>
      <c r="K20" s="5"/>
    </row>
    <row r="21" spans="2:11" x14ac:dyDescent="0.25">
      <c r="B21" s="11" t="s">
        <v>26</v>
      </c>
      <c r="C21" s="11">
        <f t="shared" si="2"/>
        <v>323845.58519999997</v>
      </c>
      <c r="D21" s="11">
        <f>D19*22%</f>
        <v>5684.03</v>
      </c>
      <c r="E21" s="11">
        <f t="shared" ref="E21:H21" si="5">E19*22%</f>
        <v>6649.5616</v>
      </c>
      <c r="F21" s="11">
        <v>299729.03999999998</v>
      </c>
      <c r="G21" s="11">
        <f t="shared" si="5"/>
        <v>7385.0897999999988</v>
      </c>
      <c r="H21" s="11">
        <f t="shared" si="5"/>
        <v>4397.8638000000001</v>
      </c>
      <c r="I21" s="6"/>
      <c r="J21" s="5"/>
      <c r="K21" s="5"/>
    </row>
    <row r="22" spans="2:11" x14ac:dyDescent="0.25">
      <c r="B22" s="11" t="s">
        <v>27</v>
      </c>
      <c r="C22" s="11">
        <f t="shared" si="2"/>
        <v>8921.26</v>
      </c>
      <c r="D22" s="11">
        <v>5012.87</v>
      </c>
      <c r="E22" s="11">
        <v>0</v>
      </c>
      <c r="F22" s="11">
        <f t="shared" si="3"/>
        <v>0</v>
      </c>
      <c r="G22" s="11">
        <v>0</v>
      </c>
      <c r="H22" s="11">
        <v>3908.39</v>
      </c>
      <c r="I22" s="6"/>
      <c r="J22" s="5"/>
      <c r="K22" s="5"/>
    </row>
    <row r="23" spans="2:11" x14ac:dyDescent="0.25">
      <c r="B23" s="11" t="s">
        <v>28</v>
      </c>
      <c r="C23" s="11">
        <f t="shared" si="2"/>
        <v>226240.12</v>
      </c>
      <c r="D23" s="11">
        <v>13690.33</v>
      </c>
      <c r="E23" s="11">
        <v>3997.17</v>
      </c>
      <c r="F23" s="11">
        <v>180172.68</v>
      </c>
      <c r="G23" s="11">
        <v>17787.43</v>
      </c>
      <c r="H23" s="11">
        <v>10592.51</v>
      </c>
      <c r="I23" s="6"/>
      <c r="J23" s="5"/>
      <c r="K23" s="5"/>
    </row>
    <row r="24" spans="2:11" x14ac:dyDescent="0.25">
      <c r="B24" s="18" t="s">
        <v>31</v>
      </c>
      <c r="C24" s="18">
        <f t="shared" si="2"/>
        <v>251231.99</v>
      </c>
      <c r="D24" s="18">
        <v>9736.4699999999993</v>
      </c>
      <c r="E24" s="18">
        <v>4468.1499999999996</v>
      </c>
      <c r="F24" s="11">
        <v>201401.88</v>
      </c>
      <c r="G24" s="18">
        <v>22434.97</v>
      </c>
      <c r="H24" s="18">
        <v>13190.52</v>
      </c>
      <c r="I24" s="6"/>
      <c r="J24" s="5"/>
      <c r="K24" s="5"/>
    </row>
    <row r="25" spans="2:11" x14ac:dyDescent="0.25">
      <c r="B25" s="11" t="s">
        <v>29</v>
      </c>
      <c r="C25" s="11">
        <f t="shared" si="2"/>
        <v>205927.86000000002</v>
      </c>
      <c r="D25" s="11">
        <v>7980.71</v>
      </c>
      <c r="E25" s="11">
        <v>3662.42</v>
      </c>
      <c r="F25" s="11">
        <v>165083.5</v>
      </c>
      <c r="G25" s="11">
        <v>18389.32</v>
      </c>
      <c r="H25" s="11">
        <v>10811.91</v>
      </c>
      <c r="I25" s="6"/>
      <c r="J25" s="5"/>
      <c r="K25" s="5"/>
    </row>
    <row r="26" spans="2:11" x14ac:dyDescent="0.25">
      <c r="B26" s="11" t="s">
        <v>26</v>
      </c>
      <c r="C26" s="20">
        <f t="shared" si="2"/>
        <v>45304.126799999998</v>
      </c>
      <c r="D26" s="20">
        <f>D25*22%</f>
        <v>1755.7562</v>
      </c>
      <c r="E26" s="20">
        <v>805.73</v>
      </c>
      <c r="F26" s="11">
        <v>36318.370000000003</v>
      </c>
      <c r="G26" s="20">
        <f t="shared" ref="G26:H26" si="6">G25*22%</f>
        <v>4045.6504</v>
      </c>
      <c r="H26" s="20">
        <f t="shared" si="6"/>
        <v>2378.6201999999998</v>
      </c>
      <c r="I26" s="6"/>
      <c r="J26" s="5"/>
      <c r="K26" s="5"/>
    </row>
    <row r="27" spans="2:11" x14ac:dyDescent="0.25">
      <c r="B27" s="11" t="s">
        <v>27</v>
      </c>
      <c r="C27" s="11">
        <f t="shared" si="2"/>
        <v>0</v>
      </c>
      <c r="D27" s="11"/>
      <c r="E27" s="11"/>
      <c r="F27" s="11">
        <f t="shared" si="3"/>
        <v>0</v>
      </c>
      <c r="G27" s="11"/>
      <c r="H27" s="11"/>
      <c r="I27" s="6"/>
      <c r="J27" s="5"/>
      <c r="K27" s="5"/>
    </row>
    <row r="28" spans="2:11" x14ac:dyDescent="0.25">
      <c r="B28" s="11" t="s">
        <v>30</v>
      </c>
      <c r="C28" s="11">
        <f t="shared" si="2"/>
        <v>0</v>
      </c>
      <c r="D28" s="11"/>
      <c r="E28" s="11"/>
      <c r="F28" s="11">
        <f t="shared" si="3"/>
        <v>0</v>
      </c>
      <c r="G28" s="11"/>
      <c r="H28" s="11"/>
      <c r="I28" s="6"/>
      <c r="J28" s="5"/>
      <c r="K28" s="5"/>
    </row>
    <row r="29" spans="2:11" x14ac:dyDescent="0.25">
      <c r="B29" s="18" t="s">
        <v>32</v>
      </c>
      <c r="C29" s="18">
        <f t="shared" si="2"/>
        <v>312553.43</v>
      </c>
      <c r="D29" s="18">
        <v>12112.97</v>
      </c>
      <c r="E29" s="18">
        <v>5558.75</v>
      </c>
      <c r="F29" s="11">
        <v>250560.64000000001</v>
      </c>
      <c r="G29" s="18">
        <v>27910.959999999999</v>
      </c>
      <c r="H29" s="18">
        <v>16410.11</v>
      </c>
      <c r="I29" s="6"/>
      <c r="J29" s="5"/>
      <c r="K29" s="5"/>
    </row>
    <row r="30" spans="2:11" x14ac:dyDescent="0.25">
      <c r="B30" s="11" t="s">
        <v>33</v>
      </c>
      <c r="C30" s="11">
        <f t="shared" si="2"/>
        <v>236281.21999999997</v>
      </c>
      <c r="D30" s="11">
        <v>9157.0499999999993</v>
      </c>
      <c r="E30" s="11">
        <v>4202.25</v>
      </c>
      <c r="F30" s="11">
        <v>189416.49</v>
      </c>
      <c r="G30" s="11">
        <v>21099.87</v>
      </c>
      <c r="H30" s="11">
        <v>12405.56</v>
      </c>
      <c r="I30" s="6"/>
      <c r="J30" s="5"/>
      <c r="K30" s="5"/>
    </row>
    <row r="31" spans="2:11" x14ac:dyDescent="0.25">
      <c r="B31" s="11" t="s">
        <v>26</v>
      </c>
      <c r="C31" s="20">
        <f>D31+E31+G31+H31</f>
        <v>10310.240599999999</v>
      </c>
      <c r="D31" s="20">
        <f>D30*22%</f>
        <v>2014.5509999999999</v>
      </c>
      <c r="E31" s="20">
        <f t="shared" ref="E31:H31" si="7">E30*22%</f>
        <v>924.495</v>
      </c>
      <c r="F31" s="11">
        <v>41671.629999999997</v>
      </c>
      <c r="G31" s="20">
        <f t="shared" si="7"/>
        <v>4641.9713999999994</v>
      </c>
      <c r="H31" s="20">
        <f t="shared" si="7"/>
        <v>2729.2231999999999</v>
      </c>
      <c r="I31" s="6"/>
      <c r="J31" s="5"/>
      <c r="K31" s="5"/>
    </row>
    <row r="32" spans="2:11" x14ac:dyDescent="0.25">
      <c r="B32" s="11" t="s">
        <v>27</v>
      </c>
      <c r="C32" s="11">
        <f t="shared" si="2"/>
        <v>0</v>
      </c>
      <c r="D32" s="11"/>
      <c r="E32" s="11"/>
      <c r="F32" s="11">
        <f t="shared" si="3"/>
        <v>0</v>
      </c>
      <c r="G32" s="11"/>
      <c r="H32" s="11"/>
      <c r="I32" s="6"/>
      <c r="J32" s="5"/>
      <c r="K32" s="5"/>
    </row>
    <row r="33" spans="2:11" x14ac:dyDescent="0.25">
      <c r="B33" s="11" t="s">
        <v>34</v>
      </c>
      <c r="C33" s="11">
        <f t="shared" si="2"/>
        <v>0</v>
      </c>
      <c r="D33" s="11"/>
      <c r="E33" s="11"/>
      <c r="F33" s="11">
        <f t="shared" si="3"/>
        <v>0</v>
      </c>
      <c r="G33" s="11"/>
      <c r="H33" s="11"/>
      <c r="I33" s="6"/>
      <c r="J33" s="5"/>
      <c r="K33" s="5"/>
    </row>
    <row r="34" spans="2:11" x14ac:dyDescent="0.25">
      <c r="B34" s="11" t="s">
        <v>35</v>
      </c>
      <c r="C34" s="11">
        <f t="shared" si="2"/>
        <v>24290.35</v>
      </c>
      <c r="D34" s="11">
        <v>941.37</v>
      </c>
      <c r="E34" s="11">
        <v>432</v>
      </c>
      <c r="F34" s="11">
        <v>19472.53</v>
      </c>
      <c r="G34" s="11">
        <v>2169.12</v>
      </c>
      <c r="H34" s="11">
        <v>1275.33</v>
      </c>
      <c r="I34" s="6"/>
      <c r="J34" s="5"/>
      <c r="K34" s="5"/>
    </row>
    <row r="35" spans="2:11" x14ac:dyDescent="0.25">
      <c r="B35" s="11" t="s">
        <v>36</v>
      </c>
      <c r="C35" s="20"/>
      <c r="D35" s="20"/>
      <c r="E35" s="20"/>
      <c r="F35" s="11">
        <f t="shared" si="3"/>
        <v>0</v>
      </c>
      <c r="G35" s="20"/>
      <c r="H35" s="20"/>
      <c r="I35" s="6"/>
      <c r="J35" s="5"/>
      <c r="K35" s="5"/>
    </row>
    <row r="36" spans="2:11" x14ac:dyDescent="0.25">
      <c r="B36" s="17" t="s">
        <v>37</v>
      </c>
      <c r="C36" s="16">
        <f>C12+C29</f>
        <v>6189742.8635999998</v>
      </c>
      <c r="D36" s="16">
        <f t="shared" ref="D36:H36" si="8">D12+D29</f>
        <v>239882.77000000002</v>
      </c>
      <c r="E36" s="16">
        <f t="shared" si="8"/>
        <v>110084.32</v>
      </c>
      <c r="F36" s="17">
        <v>4962050.66</v>
      </c>
      <c r="G36" s="16">
        <f t="shared" si="8"/>
        <v>552742.79979999992</v>
      </c>
      <c r="H36" s="21">
        <f t="shared" si="8"/>
        <v>324982.3138</v>
      </c>
      <c r="I36" s="6"/>
      <c r="J36" s="5"/>
      <c r="K36" s="5"/>
    </row>
    <row r="37" spans="2:11" x14ac:dyDescent="0.25">
      <c r="B37" s="11" t="s">
        <v>38</v>
      </c>
      <c r="C37" s="11">
        <f t="shared" si="2"/>
        <v>0</v>
      </c>
      <c r="D37" s="11"/>
      <c r="E37" s="11"/>
      <c r="F37" s="11">
        <f t="shared" si="3"/>
        <v>0</v>
      </c>
      <c r="G37" s="11"/>
      <c r="H37" s="11"/>
      <c r="I37" s="6"/>
      <c r="J37" s="5"/>
      <c r="K37" s="5"/>
    </row>
    <row r="38" spans="2:11" x14ac:dyDescent="0.25">
      <c r="B38" s="11" t="s">
        <v>39</v>
      </c>
      <c r="C38" s="22">
        <f t="shared" si="2"/>
        <v>383669.9411</v>
      </c>
      <c r="D38" s="22">
        <f>D36*5%</f>
        <v>11994.138500000001</v>
      </c>
      <c r="E38" s="22">
        <f>E36*3%</f>
        <v>3302.5296000000003</v>
      </c>
      <c r="F38" s="11">
        <f>F36*5%</f>
        <v>248102.53300000002</v>
      </c>
      <c r="G38" s="22">
        <v>55274.28</v>
      </c>
      <c r="H38" s="22">
        <v>64996.46</v>
      </c>
      <c r="I38" s="6"/>
      <c r="J38" s="5"/>
      <c r="K38" s="5"/>
    </row>
    <row r="39" spans="2:11" x14ac:dyDescent="0.25">
      <c r="B39" s="11" t="s">
        <v>40</v>
      </c>
      <c r="C39" s="20">
        <f t="shared" si="2"/>
        <v>69060.589397999996</v>
      </c>
      <c r="D39" s="20">
        <f>D38*18%</f>
        <v>2158.9449300000001</v>
      </c>
      <c r="E39" s="20">
        <f t="shared" ref="E39:H39" si="9">E38*18%</f>
        <v>594.45532800000001</v>
      </c>
      <c r="F39" s="11">
        <f>F38*18%</f>
        <v>44658.45594</v>
      </c>
      <c r="G39" s="20">
        <f t="shared" si="9"/>
        <v>9949.3703999999998</v>
      </c>
      <c r="H39" s="20">
        <f t="shared" si="9"/>
        <v>11699.362799999999</v>
      </c>
      <c r="I39" s="6"/>
      <c r="J39" s="5"/>
      <c r="K39" s="5"/>
    </row>
    <row r="40" spans="2:11" x14ac:dyDescent="0.25">
      <c r="B40" s="11" t="s">
        <v>41</v>
      </c>
      <c r="C40" s="11">
        <f t="shared" si="2"/>
        <v>0</v>
      </c>
      <c r="D40" s="11"/>
      <c r="E40" s="11"/>
      <c r="F40" s="11">
        <f t="shared" si="3"/>
        <v>0</v>
      </c>
      <c r="G40" s="11"/>
      <c r="H40" s="11"/>
      <c r="I40" s="6"/>
      <c r="J40" s="5"/>
      <c r="K40" s="5"/>
    </row>
    <row r="41" spans="2:11" x14ac:dyDescent="0.25">
      <c r="B41" s="11" t="s">
        <v>42</v>
      </c>
      <c r="C41" s="11">
        <f t="shared" si="2"/>
        <v>0</v>
      </c>
      <c r="D41" s="11"/>
      <c r="E41" s="11"/>
      <c r="F41" s="11">
        <f t="shared" si="3"/>
        <v>0</v>
      </c>
      <c r="G41" s="11"/>
      <c r="H41" s="11"/>
      <c r="I41" s="6"/>
      <c r="J41" s="5"/>
      <c r="K41" s="5"/>
    </row>
    <row r="42" spans="2:11" x14ac:dyDescent="0.25">
      <c r="B42" s="11" t="s">
        <v>43</v>
      </c>
      <c r="C42" s="20">
        <f t="shared" si="2"/>
        <v>109318.41495744001</v>
      </c>
      <c r="D42" s="20">
        <f>D38-D39-D43</f>
        <v>9441.7858272000012</v>
      </c>
      <c r="E42" s="20">
        <f t="shared" ref="E42:H42" si="10">E38-E39-E43</f>
        <v>2599.7513011200003</v>
      </c>
      <c r="F42" s="11">
        <f t="shared" si="3"/>
        <v>2599.7513011200003</v>
      </c>
      <c r="G42" s="20">
        <f t="shared" si="10"/>
        <v>43511.913216000001</v>
      </c>
      <c r="H42" s="20">
        <f t="shared" si="10"/>
        <v>51165.213312000007</v>
      </c>
      <c r="I42" s="6"/>
      <c r="J42" s="5"/>
      <c r="K42" s="5"/>
    </row>
    <row r="43" spans="2:11" x14ac:dyDescent="0.25">
      <c r="B43" s="11" t="s">
        <v>44</v>
      </c>
      <c r="C43" s="20">
        <f t="shared" si="2"/>
        <v>4554.9339565600003</v>
      </c>
      <c r="D43" s="20">
        <f>(D38-D39)*4%</f>
        <v>393.40774280000005</v>
      </c>
      <c r="E43" s="20">
        <f t="shared" ref="E43:H43" si="11">(E38-E39)*4%</f>
        <v>108.32297088000001</v>
      </c>
      <c r="F43" s="11">
        <f t="shared" si="3"/>
        <v>108.32297088000001</v>
      </c>
      <c r="G43" s="20">
        <f t="shared" si="11"/>
        <v>1812.996384</v>
      </c>
      <c r="H43" s="20">
        <f t="shared" si="11"/>
        <v>2131.8838880000003</v>
      </c>
      <c r="I43" s="6"/>
      <c r="J43" s="5"/>
      <c r="K43" s="5"/>
    </row>
    <row r="44" spans="2:11" x14ac:dyDescent="0.25">
      <c r="B44" s="11" t="s">
        <v>45</v>
      </c>
      <c r="C44" s="22">
        <f>C36+C38</f>
        <v>6573412.8047000002</v>
      </c>
      <c r="D44" s="22">
        <f t="shared" ref="D44:H44" si="12">D36+D38</f>
        <v>251876.90850000002</v>
      </c>
      <c r="E44" s="22">
        <f t="shared" si="12"/>
        <v>113386.8496</v>
      </c>
      <c r="F44" s="20">
        <f>F36+F38</f>
        <v>5210153.193</v>
      </c>
      <c r="G44" s="18">
        <f t="shared" si="12"/>
        <v>608017.07979999995</v>
      </c>
      <c r="H44" s="22">
        <f t="shared" si="12"/>
        <v>389978.77380000002</v>
      </c>
      <c r="I44" s="6"/>
      <c r="J44" s="5"/>
      <c r="K44" s="5"/>
    </row>
    <row r="45" spans="2:11" ht="24.75" x14ac:dyDescent="0.25">
      <c r="B45" s="23" t="s">
        <v>54</v>
      </c>
      <c r="C45" s="18">
        <v>2264</v>
      </c>
      <c r="D45" s="18">
        <v>137</v>
      </c>
      <c r="E45" s="18">
        <v>40</v>
      </c>
      <c r="F45" s="18">
        <v>1803</v>
      </c>
      <c r="G45" s="18">
        <v>178</v>
      </c>
      <c r="H45" s="18">
        <v>106</v>
      </c>
      <c r="I45" s="5"/>
      <c r="J45" s="5"/>
      <c r="K45" s="5"/>
    </row>
    <row r="46" spans="2:11" ht="36.75" x14ac:dyDescent="0.25">
      <c r="B46" s="23" t="s">
        <v>55</v>
      </c>
      <c r="C46" s="18">
        <v>2708</v>
      </c>
      <c r="D46" s="18">
        <v>164</v>
      </c>
      <c r="E46" s="18">
        <v>48</v>
      </c>
      <c r="F46" s="18">
        <v>2156</v>
      </c>
      <c r="G46" s="18">
        <v>213</v>
      </c>
      <c r="H46" s="18">
        <v>127</v>
      </c>
      <c r="I46" s="5"/>
      <c r="J46" s="5"/>
      <c r="K46" s="5"/>
    </row>
    <row r="49" spans="2:8" x14ac:dyDescent="0.25">
      <c r="B49" s="64" t="s">
        <v>80</v>
      </c>
      <c r="C49" s="64"/>
      <c r="D49" s="64"/>
      <c r="E49" s="64"/>
      <c r="F49" s="64"/>
      <c r="G49" s="64"/>
      <c r="H49" s="64"/>
    </row>
    <row r="54" spans="2:8" x14ac:dyDescent="0.25">
      <c r="C54" s="3" t="s">
        <v>69</v>
      </c>
    </row>
  </sheetData>
  <mergeCells count="2">
    <mergeCell ref="E1:H1"/>
    <mergeCell ref="B49:H4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I44"/>
  <sheetViews>
    <sheetView tabSelected="1" zoomScale="115" zoomScaleNormal="115" workbookViewId="0">
      <selection activeCell="D11" sqref="D11"/>
    </sheetView>
  </sheetViews>
  <sheetFormatPr defaultRowHeight="15" x14ac:dyDescent="0.25"/>
  <cols>
    <col min="1" max="1" width="3.140625" customWidth="1"/>
    <col min="2" max="2" width="41.140625" customWidth="1"/>
    <col min="3" max="3" width="12.140625" style="2" customWidth="1"/>
    <col min="4" max="4" width="13" customWidth="1"/>
    <col min="5" max="5" width="13.7109375" customWidth="1"/>
    <col min="6" max="6" width="8.28515625" customWidth="1"/>
    <col min="7" max="7" width="12.140625" customWidth="1"/>
    <col min="8" max="8" width="12.7109375" customWidth="1"/>
    <col min="9" max="9" width="9.5703125" bestFit="1" customWidth="1"/>
  </cols>
  <sheetData>
    <row r="1" spans="2:9" ht="76.5" customHeight="1" x14ac:dyDescent="0.25">
      <c r="B1" s="3"/>
      <c r="C1" s="68"/>
      <c r="D1" s="65" t="s">
        <v>83</v>
      </c>
      <c r="E1" s="66"/>
      <c r="F1" s="66"/>
      <c r="G1" s="66"/>
      <c r="H1" s="66"/>
    </row>
    <row r="2" spans="2:9" x14ac:dyDescent="0.25">
      <c r="B2" s="31"/>
      <c r="C2" s="69" t="s">
        <v>58</v>
      </c>
      <c r="D2" s="31"/>
      <c r="E2" s="31"/>
      <c r="F2" s="3"/>
      <c r="G2" s="3"/>
      <c r="H2" s="3"/>
    </row>
    <row r="3" spans="2:9" x14ac:dyDescent="0.25">
      <c r="B3" s="32" t="s">
        <v>1</v>
      </c>
      <c r="C3" s="70"/>
      <c r="D3" s="32"/>
      <c r="E3" s="32"/>
      <c r="F3" s="33"/>
      <c r="G3" s="33"/>
      <c r="H3" s="33"/>
    </row>
    <row r="4" spans="2:9" x14ac:dyDescent="0.25">
      <c r="B4" s="32" t="s">
        <v>85</v>
      </c>
      <c r="C4" s="71"/>
      <c r="D4" s="33"/>
      <c r="E4" s="33"/>
      <c r="F4" s="33"/>
      <c r="G4" s="33"/>
      <c r="H4" s="33"/>
    </row>
    <row r="5" spans="2:9" x14ac:dyDescent="0.25">
      <c r="B5" s="33"/>
      <c r="C5" s="71"/>
      <c r="D5" s="33"/>
      <c r="E5" s="33"/>
      <c r="F5" s="33"/>
      <c r="G5" s="33"/>
      <c r="H5" s="33" t="s">
        <v>5</v>
      </c>
    </row>
    <row r="6" spans="2:9" x14ac:dyDescent="0.25">
      <c r="B6" s="34" t="s">
        <v>2</v>
      </c>
      <c r="C6" s="72" t="s">
        <v>47</v>
      </c>
      <c r="D6" s="34"/>
      <c r="E6" s="34" t="s">
        <v>88</v>
      </c>
      <c r="F6" s="34"/>
      <c r="G6" s="34"/>
      <c r="H6" s="34"/>
    </row>
    <row r="7" spans="2:9" ht="36.75" x14ac:dyDescent="0.25">
      <c r="B7" s="34"/>
      <c r="C7" s="51" t="s">
        <v>48</v>
      </c>
      <c r="D7" s="36" t="s">
        <v>63</v>
      </c>
      <c r="E7" s="36" t="s">
        <v>64</v>
      </c>
      <c r="F7" s="36" t="s">
        <v>74</v>
      </c>
      <c r="G7" s="36" t="s">
        <v>65</v>
      </c>
      <c r="H7" s="34" t="s">
        <v>10</v>
      </c>
    </row>
    <row r="8" spans="2:9" x14ac:dyDescent="0.25">
      <c r="B8" s="37">
        <v>2</v>
      </c>
      <c r="C8" s="56">
        <v>3</v>
      </c>
      <c r="D8" s="38">
        <v>4</v>
      </c>
      <c r="E8" s="38">
        <v>5</v>
      </c>
      <c r="F8" s="38">
        <v>6</v>
      </c>
      <c r="G8" s="37">
        <v>7</v>
      </c>
      <c r="H8" s="37">
        <v>8</v>
      </c>
    </row>
    <row r="9" spans="2:9" x14ac:dyDescent="0.25">
      <c r="B9" s="34" t="s">
        <v>73</v>
      </c>
      <c r="C9" s="56" t="s">
        <v>13</v>
      </c>
      <c r="D9" s="39">
        <f>D37/D38</f>
        <v>394.61992576642342</v>
      </c>
      <c r="E9" s="39">
        <v>463.8</v>
      </c>
      <c r="F9" s="39">
        <v>472.8</v>
      </c>
      <c r="G9" s="39">
        <v>301.45999999999998</v>
      </c>
      <c r="H9" s="39">
        <f t="shared" ref="H9" si="0">H37/H38</f>
        <v>451.00565433962271</v>
      </c>
    </row>
    <row r="10" spans="2:9" x14ac:dyDescent="0.25">
      <c r="B10" s="34"/>
      <c r="C10" s="50" t="s">
        <v>50</v>
      </c>
      <c r="D10" s="40"/>
      <c r="E10" s="40"/>
      <c r="F10" s="40"/>
      <c r="G10" s="34"/>
      <c r="H10" s="34"/>
    </row>
    <row r="11" spans="2:9" ht="48.75" x14ac:dyDescent="0.25">
      <c r="B11" s="34"/>
      <c r="C11" s="50"/>
      <c r="D11" s="41" t="s">
        <v>89</v>
      </c>
      <c r="E11" s="41" t="s">
        <v>64</v>
      </c>
      <c r="F11" s="41" t="s">
        <v>79</v>
      </c>
      <c r="G11" s="42" t="s">
        <v>68</v>
      </c>
      <c r="H11" s="34" t="s">
        <v>60</v>
      </c>
    </row>
    <row r="12" spans="2:9" x14ac:dyDescent="0.25">
      <c r="B12" s="43" t="s">
        <v>17</v>
      </c>
      <c r="C12" s="44">
        <f>D12+E12+F12+G12+H12</f>
        <v>921010.96340000001</v>
      </c>
      <c r="D12" s="45">
        <f>D13+D16+D17+D19</f>
        <v>48888.574600000007</v>
      </c>
      <c r="E12" s="46">
        <v>17102.080000000002</v>
      </c>
      <c r="F12" s="44">
        <v>770876.25</v>
      </c>
      <c r="G12" s="44">
        <f>G13+G16+G17+G19</f>
        <v>46316.90600000001</v>
      </c>
      <c r="H12" s="44">
        <f>H13+H16+H17+H19</f>
        <v>37827.152800000003</v>
      </c>
      <c r="I12" s="2"/>
    </row>
    <row r="13" spans="2:9" x14ac:dyDescent="0.25">
      <c r="B13" s="40" t="s">
        <v>18</v>
      </c>
      <c r="C13" s="56">
        <f>C14+C15</f>
        <v>317713.84999999998</v>
      </c>
      <c r="D13" s="47">
        <f>D14+D15</f>
        <v>12674.2</v>
      </c>
      <c r="E13" s="47">
        <f t="shared" ref="E13:H13" si="1">E14+E15</f>
        <v>6407.65</v>
      </c>
      <c r="F13" s="47">
        <v>288824.77</v>
      </c>
      <c r="G13" s="47">
        <f t="shared" si="1"/>
        <v>0</v>
      </c>
      <c r="H13" s="47">
        <f t="shared" si="1"/>
        <v>9807.23</v>
      </c>
      <c r="I13" s="2"/>
    </row>
    <row r="14" spans="2:9" x14ac:dyDescent="0.25">
      <c r="B14" s="34" t="s">
        <v>20</v>
      </c>
      <c r="C14" s="51">
        <f>D14+E14+F14+G14+H14</f>
        <v>317713.84999999998</v>
      </c>
      <c r="D14" s="48">
        <v>12674.2</v>
      </c>
      <c r="E14" s="37">
        <v>6407.65</v>
      </c>
      <c r="F14" s="44">
        <v>288824.77</v>
      </c>
      <c r="G14" s="37">
        <v>0</v>
      </c>
      <c r="H14" s="49">
        <v>9807.23</v>
      </c>
      <c r="I14" s="2"/>
    </row>
    <row r="15" spans="2:9" x14ac:dyDescent="0.25">
      <c r="B15" s="34" t="s">
        <v>21</v>
      </c>
      <c r="C15" s="51">
        <f t="shared" ref="C15:C39" si="2">D15+E15+F15+G15+H15</f>
        <v>0</v>
      </c>
      <c r="D15" s="34">
        <v>0</v>
      </c>
      <c r="E15" s="34">
        <v>0</v>
      </c>
      <c r="F15" s="44">
        <f>E15/$E$38*40</f>
        <v>0</v>
      </c>
      <c r="G15" s="34">
        <v>0</v>
      </c>
      <c r="H15" s="34">
        <v>0</v>
      </c>
      <c r="I15" s="2"/>
    </row>
    <row r="16" spans="2:9" x14ac:dyDescent="0.25">
      <c r="B16" s="40" t="s">
        <v>24</v>
      </c>
      <c r="C16" s="50">
        <f t="shared" si="2"/>
        <v>462234.99</v>
      </c>
      <c r="D16" s="40">
        <v>27970.93</v>
      </c>
      <c r="E16" s="40">
        <v>8166.7</v>
      </c>
      <c r="F16" s="44">
        <v>368113.82</v>
      </c>
      <c r="G16" s="40">
        <v>36341.800000000003</v>
      </c>
      <c r="H16" s="40">
        <v>21641.74</v>
      </c>
      <c r="I16" s="2"/>
    </row>
    <row r="17" spans="2:9" x14ac:dyDescent="0.25">
      <c r="B17" s="40" t="s">
        <v>25</v>
      </c>
      <c r="C17" s="50">
        <f t="shared" si="2"/>
        <v>101691.69739999999</v>
      </c>
      <c r="D17" s="50">
        <f>D18</f>
        <v>6153.6045999999997</v>
      </c>
      <c r="E17" s="50">
        <f t="shared" ref="E17:H17" si="3">E18</f>
        <v>1796.674</v>
      </c>
      <c r="F17" s="50">
        <v>80985.039999999994</v>
      </c>
      <c r="G17" s="50">
        <f t="shared" si="3"/>
        <v>7995.1960000000008</v>
      </c>
      <c r="H17" s="50">
        <f t="shared" si="3"/>
        <v>4761.1828000000005</v>
      </c>
      <c r="I17" s="2"/>
    </row>
    <row r="18" spans="2:9" x14ac:dyDescent="0.25">
      <c r="B18" s="34" t="s">
        <v>26</v>
      </c>
      <c r="C18" s="50">
        <f t="shared" si="2"/>
        <v>101691.69779999999</v>
      </c>
      <c r="D18" s="51">
        <f>D16*22%</f>
        <v>6153.6045999999997</v>
      </c>
      <c r="E18" s="51">
        <f t="shared" ref="E18:H18" si="4">E16*22%</f>
        <v>1796.674</v>
      </c>
      <c r="F18" s="51">
        <f t="shared" si="4"/>
        <v>80985.040399999998</v>
      </c>
      <c r="G18" s="51">
        <f t="shared" si="4"/>
        <v>7995.1960000000008</v>
      </c>
      <c r="H18" s="51">
        <f t="shared" si="4"/>
        <v>4761.1828000000005</v>
      </c>
      <c r="I18" s="2"/>
    </row>
    <row r="19" spans="2:9" x14ac:dyDescent="0.25">
      <c r="B19" s="40" t="s">
        <v>31</v>
      </c>
      <c r="C19" s="50">
        <f t="shared" si="2"/>
        <v>39370.430000000008</v>
      </c>
      <c r="D19" s="40">
        <v>2089.84</v>
      </c>
      <c r="E19" s="40">
        <v>731.06</v>
      </c>
      <c r="F19" s="44">
        <v>32952.620000000003</v>
      </c>
      <c r="G19" s="40">
        <v>1979.91</v>
      </c>
      <c r="H19" s="40">
        <v>1617</v>
      </c>
      <c r="I19" s="2"/>
    </row>
    <row r="20" spans="2:9" x14ac:dyDescent="0.25">
      <c r="B20" s="34" t="s">
        <v>29</v>
      </c>
      <c r="C20" s="50">
        <f t="shared" si="2"/>
        <v>32270.84</v>
      </c>
      <c r="D20" s="34">
        <v>1712.98</v>
      </c>
      <c r="E20" s="34">
        <v>599.23</v>
      </c>
      <c r="F20" s="44">
        <v>27010.34</v>
      </c>
      <c r="G20" s="34">
        <v>1622.88</v>
      </c>
      <c r="H20" s="34">
        <v>1325.41</v>
      </c>
      <c r="I20" s="2"/>
    </row>
    <row r="21" spans="2:9" x14ac:dyDescent="0.25">
      <c r="B21" s="34" t="s">
        <v>26</v>
      </c>
      <c r="C21" s="50">
        <f t="shared" si="2"/>
        <v>7099.5898000000007</v>
      </c>
      <c r="D21" s="51">
        <f>D20*22%</f>
        <v>376.85559999999998</v>
      </c>
      <c r="E21" s="51">
        <f t="shared" ref="E21:G21" si="5">E20*22%</f>
        <v>131.8306</v>
      </c>
      <c r="F21" s="44">
        <v>5942.27</v>
      </c>
      <c r="G21" s="51">
        <f t="shared" si="5"/>
        <v>357.03360000000004</v>
      </c>
      <c r="H21" s="51">
        <v>291.60000000000002</v>
      </c>
      <c r="I21" s="2"/>
    </row>
    <row r="22" spans="2:9" x14ac:dyDescent="0.25">
      <c r="B22" s="40" t="s">
        <v>32</v>
      </c>
      <c r="C22" s="50">
        <f t="shared" si="2"/>
        <v>48980.37</v>
      </c>
      <c r="D22" s="40">
        <v>2599.9299999999998</v>
      </c>
      <c r="E22" s="40">
        <v>909.51</v>
      </c>
      <c r="F22" s="44">
        <v>40996.080000000002</v>
      </c>
      <c r="G22" s="40">
        <v>2463.17</v>
      </c>
      <c r="H22" s="40">
        <v>2011.68</v>
      </c>
      <c r="I22" s="2"/>
    </row>
    <row r="23" spans="2:9" x14ac:dyDescent="0.25">
      <c r="B23" s="34" t="s">
        <v>33</v>
      </c>
      <c r="C23" s="50">
        <f t="shared" si="2"/>
        <v>37027.49</v>
      </c>
      <c r="D23" s="34">
        <v>1965.47</v>
      </c>
      <c r="E23" s="34">
        <v>687.56</v>
      </c>
      <c r="F23" s="44">
        <v>30991.61</v>
      </c>
      <c r="G23" s="34">
        <v>1862.08</v>
      </c>
      <c r="H23" s="34">
        <v>1520.77</v>
      </c>
      <c r="I23" s="2"/>
    </row>
    <row r="24" spans="2:9" x14ac:dyDescent="0.25">
      <c r="B24" s="34" t="s">
        <v>26</v>
      </c>
      <c r="C24" s="50">
        <f t="shared" si="2"/>
        <v>8146.0436000000009</v>
      </c>
      <c r="D24" s="51">
        <f>D23*22%</f>
        <v>432.40340000000003</v>
      </c>
      <c r="E24" s="51">
        <f t="shared" ref="E24:H24" si="6">E23*22%</f>
        <v>151.26319999999998</v>
      </c>
      <c r="F24" s="44">
        <v>6818.15</v>
      </c>
      <c r="G24" s="51">
        <f t="shared" si="6"/>
        <v>409.6576</v>
      </c>
      <c r="H24" s="51">
        <f t="shared" si="6"/>
        <v>334.56939999999997</v>
      </c>
      <c r="I24" s="2"/>
    </row>
    <row r="25" spans="2:9" x14ac:dyDescent="0.25">
      <c r="B25" s="34" t="s">
        <v>27</v>
      </c>
      <c r="C25" s="50">
        <f t="shared" si="2"/>
        <v>0</v>
      </c>
      <c r="D25" s="34"/>
      <c r="E25" s="34"/>
      <c r="F25" s="44">
        <f>E25/$E$38*40</f>
        <v>0</v>
      </c>
      <c r="G25" s="34"/>
      <c r="H25" s="34"/>
      <c r="I25" s="2"/>
    </row>
    <row r="26" spans="2:9" x14ac:dyDescent="0.25">
      <c r="B26" s="34" t="s">
        <v>34</v>
      </c>
      <c r="C26" s="50">
        <f t="shared" si="2"/>
        <v>3806.83</v>
      </c>
      <c r="D26" s="34">
        <v>202.06</v>
      </c>
      <c r="E26" s="34">
        <v>70.69</v>
      </c>
      <c r="F26" s="44">
        <v>3186.31</v>
      </c>
      <c r="G26" s="34">
        <v>191.43</v>
      </c>
      <c r="H26" s="34">
        <v>156.34</v>
      </c>
      <c r="I26" s="2"/>
    </row>
    <row r="27" spans="2:9" x14ac:dyDescent="0.25">
      <c r="B27" s="34" t="s">
        <v>35</v>
      </c>
      <c r="C27" s="50">
        <f t="shared" si="2"/>
        <v>0</v>
      </c>
      <c r="D27" s="51"/>
      <c r="E27" s="51"/>
      <c r="F27" s="44">
        <f>E27/$E$38*40</f>
        <v>0</v>
      </c>
      <c r="G27" s="51"/>
      <c r="H27" s="51"/>
      <c r="I27" s="2"/>
    </row>
    <row r="28" spans="2:9" x14ac:dyDescent="0.25">
      <c r="B28" s="34" t="s">
        <v>36</v>
      </c>
      <c r="C28" s="50">
        <f t="shared" si="2"/>
        <v>0</v>
      </c>
      <c r="D28" s="34"/>
      <c r="E28" s="34"/>
      <c r="F28" s="44">
        <f>E28/$E$38*40</f>
        <v>0</v>
      </c>
      <c r="G28" s="34"/>
      <c r="H28" s="34"/>
      <c r="I28" s="2"/>
    </row>
    <row r="29" spans="2:9" x14ac:dyDescent="0.25">
      <c r="B29" s="52" t="s">
        <v>37</v>
      </c>
      <c r="C29" s="50">
        <f t="shared" si="2"/>
        <v>969991.34340000001</v>
      </c>
      <c r="D29" s="53">
        <f>D12+D22</f>
        <v>51488.504600000007</v>
      </c>
      <c r="E29" s="53">
        <f>E12+E22</f>
        <v>18011.59</v>
      </c>
      <c r="F29" s="44">
        <v>811872.34</v>
      </c>
      <c r="G29" s="53">
        <f>G12+G22</f>
        <v>48780.076000000008</v>
      </c>
      <c r="H29" s="53">
        <f>H12+H22</f>
        <v>39838.832800000004</v>
      </c>
      <c r="I29" s="2"/>
    </row>
    <row r="30" spans="2:9" x14ac:dyDescent="0.25">
      <c r="B30" s="52" t="s">
        <v>38</v>
      </c>
      <c r="C30" s="50">
        <f t="shared" si="2"/>
        <v>0</v>
      </c>
      <c r="D30" s="53"/>
      <c r="E30" s="53"/>
      <c r="F30" s="44">
        <f>E30/$E$38*40</f>
        <v>0</v>
      </c>
      <c r="G30" s="53"/>
      <c r="H30" s="53"/>
      <c r="I30" s="2"/>
    </row>
    <row r="31" spans="2:9" x14ac:dyDescent="0.25">
      <c r="B31" s="52" t="s">
        <v>39</v>
      </c>
      <c r="C31" s="50">
        <f t="shared" si="2"/>
        <v>56554.164090000006</v>
      </c>
      <c r="D31" s="53">
        <f>D29*5%</f>
        <v>2574.4252300000007</v>
      </c>
      <c r="E31" s="53">
        <f>E29*3%</f>
        <v>540.34770000000003</v>
      </c>
      <c r="F31" s="44">
        <f>F29*5%</f>
        <v>40593.616999999998</v>
      </c>
      <c r="G31" s="53">
        <f>G29*10%</f>
        <v>4878.0076000000008</v>
      </c>
      <c r="H31" s="53">
        <f>H29*20%</f>
        <v>7967.7665600000009</v>
      </c>
      <c r="I31" s="2"/>
    </row>
    <row r="32" spans="2:9" x14ac:dyDescent="0.25">
      <c r="B32" s="52" t="s">
        <v>40</v>
      </c>
      <c r="C32" s="50">
        <f t="shared" si="2"/>
        <v>11803.494216199999</v>
      </c>
      <c r="D32" s="53">
        <f>D31*18%</f>
        <v>463.3965414000001</v>
      </c>
      <c r="E32" s="53">
        <f t="shared" ref="E32:H32" si="7">E31*18%</f>
        <v>97.262585999999999</v>
      </c>
      <c r="F32" s="44">
        <f>F31*22%</f>
        <v>8930.5957399999988</v>
      </c>
      <c r="G32" s="53">
        <f t="shared" si="7"/>
        <v>878.04136800000015</v>
      </c>
      <c r="H32" s="53">
        <f t="shared" si="7"/>
        <v>1434.1979808000001</v>
      </c>
      <c r="I32" s="2"/>
    </row>
    <row r="33" spans="2:9" x14ac:dyDescent="0.25">
      <c r="B33" s="52" t="s">
        <v>41</v>
      </c>
      <c r="C33" s="50">
        <f t="shared" si="2"/>
        <v>0</v>
      </c>
      <c r="D33" s="53"/>
      <c r="E33" s="53"/>
      <c r="F33" s="44">
        <f>E33/$E$38*40</f>
        <v>0</v>
      </c>
      <c r="G33" s="53"/>
      <c r="H33" s="53"/>
      <c r="I33" s="2"/>
    </row>
    <row r="34" spans="2:9" x14ac:dyDescent="0.25">
      <c r="B34" s="52" t="s">
        <v>42</v>
      </c>
      <c r="C34" s="50">
        <f t="shared" si="2"/>
        <v>0</v>
      </c>
      <c r="D34" s="53"/>
      <c r="E34" s="53"/>
      <c r="F34" s="44">
        <f>E34/$E$38*40</f>
        <v>0</v>
      </c>
      <c r="G34" s="53"/>
      <c r="H34" s="53"/>
      <c r="I34" s="2"/>
    </row>
    <row r="35" spans="2:9" x14ac:dyDescent="0.25">
      <c r="B35" s="52" t="s">
        <v>43</v>
      </c>
      <c r="C35" s="50">
        <f t="shared" si="2"/>
        <v>42960.643078848007</v>
      </c>
      <c r="D35" s="53">
        <f>D31-D32-D36</f>
        <v>2026.5875410560009</v>
      </c>
      <c r="E35" s="53">
        <f t="shared" ref="E35:H35" si="8">E31-E32-E36</f>
        <v>425.36170944000003</v>
      </c>
      <c r="F35" s="53">
        <f t="shared" si="8"/>
        <v>30396.500409600001</v>
      </c>
      <c r="G35" s="53">
        <f t="shared" si="8"/>
        <v>3839.9675827200008</v>
      </c>
      <c r="H35" s="53">
        <f t="shared" si="8"/>
        <v>6272.2258360320002</v>
      </c>
      <c r="I35" s="2"/>
    </row>
    <row r="36" spans="2:9" x14ac:dyDescent="0.25">
      <c r="B36" s="52" t="s">
        <v>44</v>
      </c>
      <c r="C36" s="50">
        <f t="shared" si="2"/>
        <v>1790.026794952</v>
      </c>
      <c r="D36" s="53">
        <f>(D31-D32)*4%</f>
        <v>84.441147544000032</v>
      </c>
      <c r="E36" s="53">
        <f t="shared" ref="E36:H36" si="9">(E31-E32)*4%</f>
        <v>17.723404560000002</v>
      </c>
      <c r="F36" s="53">
        <f t="shared" si="9"/>
        <v>1266.5208504</v>
      </c>
      <c r="G36" s="53">
        <f t="shared" si="9"/>
        <v>159.99864928000002</v>
      </c>
      <c r="H36" s="53">
        <f t="shared" si="9"/>
        <v>261.34274316800003</v>
      </c>
      <c r="I36" s="2"/>
    </row>
    <row r="37" spans="2:9" x14ac:dyDescent="0.25">
      <c r="B37" s="52" t="s">
        <v>45</v>
      </c>
      <c r="C37" s="50">
        <f t="shared" si="2"/>
        <v>1026545.50749</v>
      </c>
      <c r="D37" s="53">
        <f>D29+D31</f>
        <v>54062.929830000008</v>
      </c>
      <c r="E37" s="53">
        <f t="shared" ref="E37:H37" si="10">E29+E31</f>
        <v>18551.937699999999</v>
      </c>
      <c r="F37" s="53">
        <f t="shared" si="10"/>
        <v>852465.95699999994</v>
      </c>
      <c r="G37" s="53">
        <f t="shared" si="10"/>
        <v>53658.083600000013</v>
      </c>
      <c r="H37" s="53">
        <f t="shared" si="10"/>
        <v>47806.599360000007</v>
      </c>
      <c r="I37" s="2"/>
    </row>
    <row r="38" spans="2:9" ht="24.75" x14ac:dyDescent="0.25">
      <c r="B38" s="42" t="s">
        <v>86</v>
      </c>
      <c r="C38" s="50">
        <f t="shared" si="2"/>
        <v>2264</v>
      </c>
      <c r="D38" s="40">
        <v>137</v>
      </c>
      <c r="E38" s="40">
        <v>40</v>
      </c>
      <c r="F38" s="40">
        <v>1803</v>
      </c>
      <c r="G38" s="40">
        <v>178</v>
      </c>
      <c r="H38" s="40">
        <v>106</v>
      </c>
    </row>
    <row r="39" spans="2:9" ht="24.75" x14ac:dyDescent="0.25">
      <c r="B39" s="42" t="s">
        <v>87</v>
      </c>
      <c r="C39" s="50">
        <f t="shared" si="2"/>
        <v>2708</v>
      </c>
      <c r="D39" s="40">
        <v>164</v>
      </c>
      <c r="E39" s="40">
        <v>48</v>
      </c>
      <c r="F39" s="40">
        <v>2156</v>
      </c>
      <c r="G39" s="40">
        <v>213</v>
      </c>
      <c r="H39" s="40">
        <v>127</v>
      </c>
    </row>
    <row r="40" spans="2:9" x14ac:dyDescent="0.25">
      <c r="B40" s="1"/>
      <c r="C40" s="73"/>
      <c r="D40" s="1"/>
      <c r="E40" s="1"/>
      <c r="F40" s="1"/>
      <c r="G40" s="1"/>
      <c r="H40" s="1"/>
    </row>
    <row r="44" spans="2:9" x14ac:dyDescent="0.25">
      <c r="B44" s="64" t="s">
        <v>80</v>
      </c>
      <c r="C44" s="64"/>
      <c r="D44" s="64"/>
      <c r="E44" s="64"/>
      <c r="F44" s="64"/>
      <c r="G44" s="64"/>
      <c r="H44" s="64"/>
    </row>
  </sheetData>
  <mergeCells count="2">
    <mergeCell ref="D1:H1"/>
    <mergeCell ref="B44:H4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40"/>
  <sheetViews>
    <sheetView workbookViewId="0">
      <selection activeCell="B5" sqref="B5"/>
    </sheetView>
  </sheetViews>
  <sheetFormatPr defaultRowHeight="15" x14ac:dyDescent="0.25"/>
  <cols>
    <col min="1" max="1" width="5.7109375" style="3" customWidth="1"/>
    <col min="2" max="2" width="28.85546875" style="3" customWidth="1"/>
    <col min="3" max="3" width="12" style="3" customWidth="1"/>
    <col min="4" max="4" width="10" style="3" customWidth="1"/>
    <col min="5" max="5" width="10.140625" style="3" customWidth="1"/>
    <col min="6" max="6" width="8.5703125" style="3" customWidth="1"/>
    <col min="7" max="7" width="10" style="3" bestFit="1" customWidth="1"/>
    <col min="8" max="8" width="12.28515625" style="3" customWidth="1"/>
    <col min="9" max="16384" width="9.140625" style="3"/>
  </cols>
  <sheetData>
    <row r="1" spans="2:10" ht="75" customHeight="1" x14ac:dyDescent="0.25">
      <c r="D1" s="65" t="s">
        <v>84</v>
      </c>
      <c r="E1" s="66"/>
      <c r="F1" s="66"/>
      <c r="G1" s="66"/>
      <c r="H1" s="66"/>
    </row>
    <row r="2" spans="2:10" x14ac:dyDescent="0.25">
      <c r="D2" s="67"/>
      <c r="E2" s="67"/>
      <c r="F2" s="67"/>
      <c r="G2" s="67"/>
      <c r="H2" s="67"/>
    </row>
    <row r="3" spans="2:10" x14ac:dyDescent="0.25">
      <c r="B3" s="31"/>
      <c r="C3" s="31" t="s">
        <v>51</v>
      </c>
      <c r="D3" s="31"/>
      <c r="E3" s="31"/>
    </row>
    <row r="4" spans="2:10" x14ac:dyDescent="0.25">
      <c r="B4" s="32" t="s">
        <v>1</v>
      </c>
      <c r="C4" s="32"/>
      <c r="D4" s="32"/>
      <c r="E4" s="32"/>
      <c r="F4" s="33"/>
      <c r="G4" s="33"/>
      <c r="H4" s="33"/>
    </row>
    <row r="5" spans="2:10" x14ac:dyDescent="0.25">
      <c r="B5" s="32" t="s">
        <v>85</v>
      </c>
      <c r="C5" s="33"/>
      <c r="D5" s="33"/>
      <c r="E5" s="33"/>
      <c r="F5" s="33"/>
      <c r="G5" s="33"/>
      <c r="H5" s="33"/>
    </row>
    <row r="6" spans="2:10" x14ac:dyDescent="0.25">
      <c r="B6" s="33"/>
      <c r="C6" s="33"/>
      <c r="D6" s="33"/>
      <c r="E6" s="33"/>
      <c r="F6" s="33"/>
      <c r="G6" s="33"/>
      <c r="H6" s="33" t="s">
        <v>5</v>
      </c>
    </row>
    <row r="7" spans="2:10" x14ac:dyDescent="0.25">
      <c r="B7" s="34" t="s">
        <v>2</v>
      </c>
      <c r="C7" s="35" t="s">
        <v>47</v>
      </c>
      <c r="D7" s="34"/>
      <c r="E7" s="34" t="s">
        <v>49</v>
      </c>
      <c r="F7" s="34"/>
      <c r="G7" s="34"/>
      <c r="H7" s="34"/>
    </row>
    <row r="8" spans="2:10" ht="48.75" x14ac:dyDescent="0.25">
      <c r="B8" s="34"/>
      <c r="C8" s="40" t="s">
        <v>48</v>
      </c>
      <c r="D8" s="54" t="s">
        <v>63</v>
      </c>
      <c r="E8" s="54" t="s">
        <v>64</v>
      </c>
      <c r="F8" s="54" t="s">
        <v>74</v>
      </c>
      <c r="G8" s="54" t="s">
        <v>65</v>
      </c>
      <c r="H8" s="55" t="s">
        <v>10</v>
      </c>
    </row>
    <row r="9" spans="2:10" x14ac:dyDescent="0.25">
      <c r="B9" s="37">
        <v>2</v>
      </c>
      <c r="C9" s="38">
        <v>3</v>
      </c>
      <c r="D9" s="38">
        <v>4</v>
      </c>
      <c r="E9" s="38">
        <v>5</v>
      </c>
      <c r="F9" s="38">
        <v>6</v>
      </c>
      <c r="G9" s="37">
        <v>7</v>
      </c>
      <c r="H9" s="37">
        <v>8</v>
      </c>
    </row>
    <row r="10" spans="2:10" x14ac:dyDescent="0.25">
      <c r="B10" s="37"/>
      <c r="C10" s="38"/>
      <c r="D10" s="56"/>
      <c r="E10" s="56"/>
      <c r="F10" s="56"/>
      <c r="G10" s="56"/>
      <c r="H10" s="56"/>
    </row>
    <row r="11" spans="2:10" x14ac:dyDescent="0.25">
      <c r="B11" s="34" t="s">
        <v>53</v>
      </c>
      <c r="C11" s="38" t="s">
        <v>13</v>
      </c>
      <c r="D11" s="50">
        <f>D33/D34</f>
        <v>39.513612262773727</v>
      </c>
      <c r="E11" s="50">
        <v>38.76</v>
      </c>
      <c r="F11" s="50">
        <v>39.51</v>
      </c>
      <c r="G11" s="50">
        <v>41.39</v>
      </c>
      <c r="H11" s="50">
        <f t="shared" ref="H11" si="0">H33/H34</f>
        <v>45.158456603773587</v>
      </c>
    </row>
    <row r="12" spans="2:10" x14ac:dyDescent="0.25">
      <c r="B12" s="34"/>
      <c r="C12" s="40" t="s">
        <v>52</v>
      </c>
      <c r="D12" s="40"/>
      <c r="E12" s="40"/>
      <c r="F12" s="40"/>
      <c r="G12" s="34"/>
      <c r="H12" s="34"/>
    </row>
    <row r="13" spans="2:10" ht="36.75" x14ac:dyDescent="0.25">
      <c r="B13" s="34"/>
      <c r="C13" s="40"/>
      <c r="D13" s="41" t="s">
        <v>67</v>
      </c>
      <c r="E13" s="41" t="s">
        <v>59</v>
      </c>
      <c r="F13" s="40" t="s">
        <v>75</v>
      </c>
      <c r="G13" s="41" t="s">
        <v>68</v>
      </c>
      <c r="H13" s="40" t="s">
        <v>60</v>
      </c>
      <c r="I13" s="57"/>
      <c r="J13" s="5"/>
    </row>
    <row r="14" spans="2:10" x14ac:dyDescent="0.25">
      <c r="B14" s="40" t="s">
        <v>17</v>
      </c>
      <c r="C14" s="34">
        <f>C15+C19+C20</f>
        <v>16472.346000000001</v>
      </c>
      <c r="D14" s="34">
        <f>D15+D19+D20</f>
        <v>4895.2556000000004</v>
      </c>
      <c r="E14" s="34">
        <v>1249.27</v>
      </c>
      <c r="F14" s="34">
        <v>64424.37</v>
      </c>
      <c r="G14" s="34">
        <f>G15+G19+G20</f>
        <v>6360.2534000000005</v>
      </c>
      <c r="H14" s="34">
        <f>H15+H19+H20</f>
        <v>3787.567</v>
      </c>
      <c r="I14" s="58"/>
      <c r="J14" s="5"/>
    </row>
    <row r="15" spans="2:10" x14ac:dyDescent="0.25">
      <c r="B15" s="40" t="s">
        <v>18</v>
      </c>
      <c r="C15" s="37">
        <f>D15+E15+G15+H15</f>
        <v>12924.750000000002</v>
      </c>
      <c r="D15" s="34">
        <f>D17</f>
        <v>3840.98</v>
      </c>
      <c r="E15" s="34">
        <v>1121.45</v>
      </c>
      <c r="F15" s="34">
        <v>50549.53</v>
      </c>
      <c r="G15" s="34">
        <f t="shared" ref="G15:H15" si="1">G17</f>
        <v>4990.47</v>
      </c>
      <c r="H15" s="34">
        <f t="shared" si="1"/>
        <v>2971.85</v>
      </c>
      <c r="I15" s="58"/>
      <c r="J15" s="5"/>
    </row>
    <row r="16" spans="2:10" x14ac:dyDescent="0.25">
      <c r="B16" s="34"/>
      <c r="C16" s="34"/>
      <c r="D16" s="34"/>
      <c r="E16" s="34"/>
      <c r="F16" s="34"/>
      <c r="G16" s="34"/>
      <c r="H16" s="34"/>
      <c r="I16" s="58"/>
      <c r="J16" s="5"/>
    </row>
    <row r="17" spans="2:10" x14ac:dyDescent="0.25">
      <c r="B17" s="40" t="s">
        <v>24</v>
      </c>
      <c r="C17" s="34">
        <f>D17+E17+G17+H17</f>
        <v>12924.750000000002</v>
      </c>
      <c r="D17" s="34">
        <v>3840.98</v>
      </c>
      <c r="E17" s="34">
        <v>1121.45</v>
      </c>
      <c r="F17" s="34">
        <v>50549.53</v>
      </c>
      <c r="G17" s="34">
        <v>4990.47</v>
      </c>
      <c r="H17" s="34">
        <v>2971.85</v>
      </c>
      <c r="I17" s="58"/>
      <c r="J17" s="5"/>
    </row>
    <row r="18" spans="2:10" x14ac:dyDescent="0.25">
      <c r="B18" s="34" t="s">
        <v>25</v>
      </c>
      <c r="C18" s="34"/>
      <c r="D18" s="34">
        <f>D19</f>
        <v>845.01560000000006</v>
      </c>
      <c r="E18" s="34">
        <f t="shared" ref="E18:H18" si="2">E19</f>
        <v>246.72</v>
      </c>
      <c r="F18" s="34">
        <v>11120.9</v>
      </c>
      <c r="G18" s="34">
        <f t="shared" si="2"/>
        <v>1097.9034000000001</v>
      </c>
      <c r="H18" s="34">
        <f t="shared" si="2"/>
        <v>653.80700000000002</v>
      </c>
      <c r="I18" s="58"/>
      <c r="J18" s="5"/>
    </row>
    <row r="19" spans="2:10" x14ac:dyDescent="0.25">
      <c r="B19" s="34" t="s">
        <v>26</v>
      </c>
      <c r="C19" s="34">
        <f>D19+E19+G19+H19</f>
        <v>2843.4459999999999</v>
      </c>
      <c r="D19" s="34">
        <f>D17*22%</f>
        <v>845.01560000000006</v>
      </c>
      <c r="E19" s="34">
        <v>246.72</v>
      </c>
      <c r="F19" s="34">
        <v>11120.9</v>
      </c>
      <c r="G19" s="34">
        <f>G17*22%</f>
        <v>1097.9034000000001</v>
      </c>
      <c r="H19" s="34">
        <f>H17*22%</f>
        <v>653.80700000000002</v>
      </c>
      <c r="I19" s="58"/>
      <c r="J19" s="5"/>
    </row>
    <row r="20" spans="2:10" x14ac:dyDescent="0.25">
      <c r="B20" s="40" t="s">
        <v>31</v>
      </c>
      <c r="C20" s="40">
        <f>D20+E20+G20+H20</f>
        <v>704.15</v>
      </c>
      <c r="D20" s="40">
        <v>209.26</v>
      </c>
      <c r="E20" s="34">
        <v>61.1</v>
      </c>
      <c r="F20" s="34">
        <v>2753.94</v>
      </c>
      <c r="G20" s="40">
        <v>271.88</v>
      </c>
      <c r="H20" s="40">
        <v>161.91</v>
      </c>
      <c r="I20" s="58"/>
      <c r="J20" s="5"/>
    </row>
    <row r="21" spans="2:10" x14ac:dyDescent="0.25">
      <c r="B21" s="34" t="s">
        <v>29</v>
      </c>
      <c r="C21" s="40">
        <f t="shared" ref="C21:C23" si="3">D21+E21+G21+H21</f>
        <v>577.17000000000007</v>
      </c>
      <c r="D21" s="34">
        <v>171.52</v>
      </c>
      <c r="E21" s="34">
        <v>50.08</v>
      </c>
      <c r="F21" s="34">
        <v>2257.33</v>
      </c>
      <c r="G21" s="34">
        <v>222.85</v>
      </c>
      <c r="H21" s="34">
        <v>132.72</v>
      </c>
      <c r="I21" s="58"/>
      <c r="J21" s="5"/>
    </row>
    <row r="22" spans="2:10" x14ac:dyDescent="0.25">
      <c r="B22" s="34" t="s">
        <v>26</v>
      </c>
      <c r="C22" s="40">
        <f t="shared" si="3"/>
        <v>126.97980000000001</v>
      </c>
      <c r="D22" s="51">
        <f>D21*22%</f>
        <v>37.734400000000001</v>
      </c>
      <c r="E22" s="34">
        <v>11.02</v>
      </c>
      <c r="F22" s="34">
        <v>496.61</v>
      </c>
      <c r="G22" s="51">
        <f t="shared" ref="G22:H22" si="4">G21*22%</f>
        <v>49.027000000000001</v>
      </c>
      <c r="H22" s="51">
        <f t="shared" si="4"/>
        <v>29.198399999999999</v>
      </c>
      <c r="I22" s="58"/>
      <c r="J22" s="5"/>
    </row>
    <row r="23" spans="2:10" x14ac:dyDescent="0.25">
      <c r="B23" s="40" t="s">
        <v>32</v>
      </c>
      <c r="C23" s="40">
        <f t="shared" si="3"/>
        <v>876.01</v>
      </c>
      <c r="D23" s="40">
        <v>260.33</v>
      </c>
      <c r="E23" s="34">
        <v>76.010000000000005</v>
      </c>
      <c r="F23" s="34">
        <v>3426.14</v>
      </c>
      <c r="G23" s="40">
        <v>338.24</v>
      </c>
      <c r="H23" s="40">
        <v>201.43</v>
      </c>
      <c r="I23" s="58"/>
      <c r="J23" s="5"/>
    </row>
    <row r="24" spans="2:10" x14ac:dyDescent="0.25">
      <c r="B24" s="34" t="s">
        <v>33</v>
      </c>
      <c r="C24" s="51">
        <f>D24+E24+G24+H24</f>
        <v>662.24</v>
      </c>
      <c r="D24" s="34">
        <v>196.8</v>
      </c>
      <c r="E24" s="34">
        <v>57.46</v>
      </c>
      <c r="F24" s="34">
        <v>2590.06</v>
      </c>
      <c r="G24" s="34">
        <v>255.7</v>
      </c>
      <c r="H24" s="34">
        <v>152.28</v>
      </c>
      <c r="I24" s="58"/>
      <c r="J24" s="5"/>
    </row>
    <row r="25" spans="2:10" x14ac:dyDescent="0.25">
      <c r="B25" s="34" t="s">
        <v>26</v>
      </c>
      <c r="C25" s="51">
        <f>D25+E25+G25+H25</f>
        <v>145.69159999999999</v>
      </c>
      <c r="D25" s="51">
        <f>D24*22%</f>
        <v>43.295999999999999</v>
      </c>
      <c r="E25" s="34">
        <v>12.64</v>
      </c>
      <c r="F25" s="34">
        <v>569.80999999999995</v>
      </c>
      <c r="G25" s="51">
        <f t="shared" ref="G25:H25" si="5">G24*22%</f>
        <v>56.253999999999998</v>
      </c>
      <c r="H25" s="51">
        <f t="shared" si="5"/>
        <v>33.501600000000003</v>
      </c>
      <c r="I25" s="58"/>
      <c r="J25" s="5"/>
    </row>
    <row r="26" spans="2:10" x14ac:dyDescent="0.25">
      <c r="B26" s="34" t="s">
        <v>76</v>
      </c>
      <c r="C26" s="34">
        <f>D26+E26+G26+H26</f>
        <v>68.08</v>
      </c>
      <c r="D26" s="34">
        <v>20.23</v>
      </c>
      <c r="E26" s="34">
        <v>5.91</v>
      </c>
      <c r="F26" s="34">
        <v>266.26</v>
      </c>
      <c r="G26" s="34">
        <v>26.29</v>
      </c>
      <c r="H26" s="34">
        <v>15.65</v>
      </c>
      <c r="I26" s="58"/>
      <c r="J26" s="5"/>
    </row>
    <row r="27" spans="2:10" x14ac:dyDescent="0.25">
      <c r="B27" s="59" t="s">
        <v>37</v>
      </c>
      <c r="C27" s="60">
        <f>C14+C23</f>
        <v>17348.356</v>
      </c>
      <c r="D27" s="60">
        <f>D14+D23</f>
        <v>5155.5856000000003</v>
      </c>
      <c r="E27" s="59">
        <v>1505.28</v>
      </c>
      <c r="F27" s="59">
        <f>F14+F23</f>
        <v>67850.510000000009</v>
      </c>
      <c r="G27" s="60">
        <f>G14+G23</f>
        <v>6698.4934000000003</v>
      </c>
      <c r="H27" s="60">
        <f>H14+H23</f>
        <v>3988.9969999999998</v>
      </c>
      <c r="I27" s="58"/>
      <c r="J27" s="5"/>
    </row>
    <row r="28" spans="2:10" x14ac:dyDescent="0.25">
      <c r="B28" s="34" t="s">
        <v>38</v>
      </c>
      <c r="C28" s="34"/>
      <c r="D28" s="34"/>
      <c r="E28" s="34">
        <f>D28/$E$34*40</f>
        <v>0</v>
      </c>
      <c r="F28" s="34">
        <f>E28/$E$34*40</f>
        <v>0</v>
      </c>
      <c r="G28" s="34"/>
      <c r="H28" s="34"/>
      <c r="I28" s="58"/>
      <c r="J28" s="5"/>
    </row>
    <row r="29" spans="2:10" x14ac:dyDescent="0.25">
      <c r="B29" s="34" t="s">
        <v>39</v>
      </c>
      <c r="C29" s="51">
        <f>SUM(D29:H29)</f>
        <v>5163.1119200000003</v>
      </c>
      <c r="D29" s="51">
        <f>D27*5%</f>
        <v>257.77928000000003</v>
      </c>
      <c r="E29" s="51">
        <f>E27*3%</f>
        <v>45.1584</v>
      </c>
      <c r="F29" s="34">
        <f>F27*5%</f>
        <v>3392.5255000000006</v>
      </c>
      <c r="G29" s="51">
        <f>G27*10%</f>
        <v>669.8493400000001</v>
      </c>
      <c r="H29" s="51">
        <f>H27*20%</f>
        <v>797.79939999999999</v>
      </c>
      <c r="I29" s="58"/>
      <c r="J29" s="5"/>
    </row>
    <row r="30" spans="2:10" x14ac:dyDescent="0.25">
      <c r="B30" s="34" t="s">
        <v>40</v>
      </c>
      <c r="C30" s="51">
        <f>SUM(D30:H30)</f>
        <v>924.05555559999993</v>
      </c>
      <c r="D30" s="51">
        <f>D29*18%</f>
        <v>46.400270400000004</v>
      </c>
      <c r="E30" s="51">
        <f>E29*18%</f>
        <v>8.1285120000000006</v>
      </c>
      <c r="F30" s="34">
        <v>605.35</v>
      </c>
      <c r="G30" s="51">
        <f t="shared" ref="G30:H30" si="6">G29*18%</f>
        <v>120.57288120000001</v>
      </c>
      <c r="H30" s="51">
        <f t="shared" si="6"/>
        <v>143.603892</v>
      </c>
      <c r="I30" s="58"/>
      <c r="J30" s="5"/>
    </row>
    <row r="31" spans="2:10" ht="24.75" x14ac:dyDescent="0.25">
      <c r="B31" s="42" t="s">
        <v>56</v>
      </c>
      <c r="C31" s="51">
        <f>D31++E31+G31+H31</f>
        <v>1393.8056298240001</v>
      </c>
      <c r="D31" s="51">
        <f>D29-D30-D32</f>
        <v>202.92384921600001</v>
      </c>
      <c r="E31" s="51">
        <f>E29-E30-E32</f>
        <v>35.54869248</v>
      </c>
      <c r="F31" s="34">
        <v>2647.41</v>
      </c>
      <c r="G31" s="51">
        <f>G29-G30-G32</f>
        <v>527.30540044800011</v>
      </c>
      <c r="H31" s="51">
        <f>H29-H30-H32</f>
        <v>628.02768767999999</v>
      </c>
      <c r="I31" s="58"/>
      <c r="J31" s="5"/>
    </row>
    <row r="32" spans="2:10" x14ac:dyDescent="0.25">
      <c r="B32" s="34" t="s">
        <v>44</v>
      </c>
      <c r="C32" s="51">
        <f>D32++E32+G32+H32</f>
        <v>58.075234576</v>
      </c>
      <c r="D32" s="51">
        <f>(D29-D30)*4%</f>
        <v>8.4551603840000009</v>
      </c>
      <c r="E32" s="51">
        <f>(E29-E30)*4%</f>
        <v>1.48119552</v>
      </c>
      <c r="F32" s="34">
        <v>110.31</v>
      </c>
      <c r="G32" s="51">
        <f t="shared" ref="G32:H32" si="7">(G29-G30)*4%</f>
        <v>21.971058352000004</v>
      </c>
      <c r="H32" s="51">
        <f t="shared" si="7"/>
        <v>26.167820320000001</v>
      </c>
      <c r="I32" s="58"/>
      <c r="J32" s="5"/>
    </row>
    <row r="33" spans="2:10" x14ac:dyDescent="0.25">
      <c r="B33" s="34" t="s">
        <v>45</v>
      </c>
      <c r="C33" s="51">
        <f>D33++E33+G33+H33</f>
        <v>19118.942419999999</v>
      </c>
      <c r="D33" s="51">
        <f>D27+D29</f>
        <v>5413.3648800000001</v>
      </c>
      <c r="E33" s="51">
        <f>E27+E29</f>
        <v>1550.4384</v>
      </c>
      <c r="F33" s="51">
        <f>F27+F29</f>
        <v>71243.035500000013</v>
      </c>
      <c r="G33" s="51">
        <f t="shared" ref="G33:H33" si="8">G27+G29</f>
        <v>7368.34274</v>
      </c>
      <c r="H33" s="51">
        <f t="shared" si="8"/>
        <v>4786.7964000000002</v>
      </c>
      <c r="I33" s="58"/>
      <c r="J33" s="5"/>
    </row>
    <row r="34" spans="2:10" ht="24.75" x14ac:dyDescent="0.25">
      <c r="B34" s="42" t="s">
        <v>57</v>
      </c>
      <c r="C34" s="40">
        <v>2264</v>
      </c>
      <c r="D34" s="40">
        <v>137</v>
      </c>
      <c r="E34" s="40">
        <v>40</v>
      </c>
      <c r="F34" s="40">
        <v>1803</v>
      </c>
      <c r="G34" s="40">
        <v>178</v>
      </c>
      <c r="H34" s="40">
        <v>106</v>
      </c>
      <c r="J34" s="5"/>
    </row>
    <row r="35" spans="2:10" ht="24.75" x14ac:dyDescent="0.25">
      <c r="B35" s="42" t="s">
        <v>55</v>
      </c>
      <c r="C35" s="40">
        <v>2708</v>
      </c>
      <c r="D35" s="40">
        <v>164</v>
      </c>
      <c r="E35" s="40">
        <v>48</v>
      </c>
      <c r="F35" s="40">
        <v>2156</v>
      </c>
      <c r="G35" s="40">
        <v>213</v>
      </c>
      <c r="H35" s="40">
        <v>127</v>
      </c>
      <c r="J35" s="5"/>
    </row>
    <row r="36" spans="2:10" x14ac:dyDescent="0.25">
      <c r="B36" s="34"/>
      <c r="C36" s="34"/>
      <c r="D36" s="34"/>
      <c r="E36" s="34"/>
      <c r="F36" s="34"/>
      <c r="G36" s="34"/>
      <c r="H36" s="34"/>
      <c r="J36" s="5"/>
    </row>
    <row r="37" spans="2:10" x14ac:dyDescent="0.25">
      <c r="J37" s="5"/>
    </row>
    <row r="38" spans="2:10" x14ac:dyDescent="0.25">
      <c r="J38" s="5"/>
    </row>
    <row r="40" spans="2:10" x14ac:dyDescent="0.25">
      <c r="B40" s="64" t="s">
        <v>80</v>
      </c>
      <c r="C40" s="64"/>
      <c r="D40" s="64"/>
      <c r="E40" s="64"/>
      <c r="F40" s="64"/>
      <c r="G40" s="64"/>
      <c r="H40" s="64"/>
    </row>
  </sheetData>
  <mergeCells count="3">
    <mergeCell ref="D2:H2"/>
    <mergeCell ref="D1:H1"/>
    <mergeCell ref="B40:H40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теплова енергія</vt:lpstr>
      <vt:lpstr>виробництво</vt:lpstr>
      <vt:lpstr>трансп.</vt:lpstr>
      <vt:lpstr>постачання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2024-11-12T06:51:59Z</dcterms:modified>
</cp:coreProperties>
</file>